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05" windowWidth="13275" windowHeight="7890" firstSheet="2" activeTab="2"/>
  </bookViews>
  <sheets>
    <sheet name="Делала для В.Н." sheetId="5" r:id="rId1"/>
    <sheet name="Ожидаемый прогноз на 01.06.2020" sheetId="4" r:id="rId2"/>
    <sheet name="2025-2027" sheetId="1" r:id="rId3"/>
  </sheets>
  <definedNames>
    <definedName name="_xlnm.Print_Titles" localSheetId="2">'2025-2027'!$18:$20</definedName>
    <definedName name="_xlnm.Print_Titles" localSheetId="0">'Делала для В.Н.'!$14:$16</definedName>
    <definedName name="_xlnm.Print_Titles" localSheetId="1">'Ожидаемый прогноз на 01.06.2020'!$11:$13</definedName>
    <definedName name="_xlnm.Print_Area" localSheetId="2">'2025-2027'!$A$1:$E$137</definedName>
    <definedName name="_xlnm.Print_Area" localSheetId="0">'Делала для В.Н.'!$A$1:$E$113</definedName>
    <definedName name="_xlnm.Print_Area" localSheetId="1">'Ожидаемый прогноз на 01.06.2020'!$A$1:$C$110</definedName>
  </definedNames>
  <calcPr calcId="145621"/>
</workbook>
</file>

<file path=xl/calcChain.xml><?xml version="1.0" encoding="utf-8"?>
<calcChain xmlns="http://schemas.openxmlformats.org/spreadsheetml/2006/main">
  <c r="C117" i="1" l="1"/>
  <c r="C125" i="1" l="1"/>
  <c r="C129" i="1"/>
  <c r="C135" i="1"/>
  <c r="C126" i="1"/>
  <c r="C95" i="1"/>
  <c r="C71" i="1" l="1"/>
  <c r="C64" i="1"/>
  <c r="C60" i="1"/>
  <c r="C49" i="1"/>
  <c r="D93" i="1" l="1"/>
  <c r="E93" i="1"/>
  <c r="C93" i="1"/>
  <c r="C104" i="1" l="1"/>
  <c r="C100" i="1" l="1"/>
  <c r="C131" i="1"/>
  <c r="C130" i="1"/>
  <c r="C113" i="1"/>
  <c r="C105" i="1"/>
  <c r="C128" i="1"/>
  <c r="C55" i="1" l="1"/>
  <c r="C46" i="1"/>
  <c r="C41" i="1"/>
  <c r="C40" i="1"/>
  <c r="C37" i="1"/>
  <c r="C34" i="1"/>
  <c r="C23" i="1"/>
  <c r="C59" i="1" l="1"/>
  <c r="C67" i="1" l="1"/>
  <c r="C48" i="1"/>
  <c r="C38" i="1"/>
  <c r="C33" i="1"/>
  <c r="E103" i="1" l="1"/>
  <c r="D103" i="1"/>
  <c r="C57" i="1" l="1"/>
  <c r="E122" i="1" l="1"/>
  <c r="D122" i="1"/>
  <c r="C103" i="1" l="1"/>
  <c r="C122" i="1" l="1"/>
  <c r="E113" i="1" l="1"/>
  <c r="C120" i="1"/>
  <c r="E125" i="1" l="1"/>
  <c r="D125" i="1"/>
  <c r="E135" i="1" l="1"/>
  <c r="D135" i="1"/>
  <c r="E129" i="1" l="1"/>
  <c r="D129" i="1"/>
  <c r="C102" i="1"/>
  <c r="C92" i="1" l="1"/>
  <c r="D92" i="1" l="1"/>
  <c r="E24" i="1" l="1"/>
  <c r="D24" i="1"/>
  <c r="C24" i="1"/>
  <c r="E53" i="1" l="1"/>
  <c r="D53" i="1"/>
  <c r="E65" i="1" l="1"/>
  <c r="D65" i="1"/>
  <c r="C53" i="1"/>
  <c r="C51" i="1" s="1"/>
  <c r="C65" i="1" l="1"/>
  <c r="D25" i="1" l="1"/>
  <c r="E63" i="1" l="1"/>
  <c r="D63" i="1"/>
  <c r="C63" i="1"/>
  <c r="E42" i="1"/>
  <c r="D42" i="1"/>
  <c r="C42" i="1"/>
  <c r="E92" i="1" l="1"/>
  <c r="D47" i="1" l="1"/>
  <c r="E47" i="1"/>
  <c r="C47" i="1"/>
  <c r="C25" i="1" l="1"/>
  <c r="D22" i="1"/>
  <c r="E22" i="1"/>
  <c r="C22" i="1"/>
  <c r="D61" i="1"/>
  <c r="E61" i="1"/>
  <c r="D51" i="1"/>
  <c r="E51" i="1"/>
  <c r="D45" i="1"/>
  <c r="E45" i="1"/>
  <c r="D39" i="1"/>
  <c r="E39" i="1"/>
  <c r="D32" i="1"/>
  <c r="D31" i="1" s="1"/>
  <c r="E32" i="1"/>
  <c r="E31" i="1" s="1"/>
  <c r="E25" i="1"/>
  <c r="E91" i="1" l="1"/>
  <c r="D91" i="1"/>
  <c r="D50" i="1"/>
  <c r="E50" i="1"/>
  <c r="E21" i="1" l="1"/>
  <c r="D21" i="1"/>
  <c r="D137" i="1" l="1"/>
  <c r="E137" i="1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7" i="5"/>
  <c r="C101" i="5"/>
  <c r="C78" i="5"/>
  <c r="C76" i="5"/>
  <c r="C74" i="5"/>
  <c r="C73" i="5" s="1"/>
  <c r="C70" i="5"/>
  <c r="C67" i="5"/>
  <c r="C65" i="5"/>
  <c r="C59" i="5"/>
  <c r="C57" i="5"/>
  <c r="C52" i="5"/>
  <c r="C50" i="5"/>
  <c r="C47" i="5"/>
  <c r="C44" i="5"/>
  <c r="C41" i="5"/>
  <c r="C35" i="5"/>
  <c r="C34" i="5"/>
  <c r="C33" i="5" s="1"/>
  <c r="C28" i="5"/>
  <c r="C27" i="5" s="1"/>
  <c r="C22" i="5"/>
  <c r="C21" i="5" s="1"/>
  <c r="C20" i="5"/>
  <c r="C18" i="5" s="1"/>
  <c r="D105" i="5"/>
  <c r="D104" i="5"/>
  <c r="D101" i="5"/>
  <c r="D78" i="5"/>
  <c r="D76" i="5"/>
  <c r="D74" i="5"/>
  <c r="D73" i="5"/>
  <c r="D70" i="5"/>
  <c r="D67" i="5"/>
  <c r="D65" i="5"/>
  <c r="D62" i="5"/>
  <c r="D61" i="5"/>
  <c r="D60" i="5"/>
  <c r="D59" i="5" s="1"/>
  <c r="D57" i="5" s="1"/>
  <c r="D52" i="5"/>
  <c r="D50" i="5"/>
  <c r="D47" i="5"/>
  <c r="D44" i="5"/>
  <c r="D43" i="5"/>
  <c r="D41" i="5" s="1"/>
  <c r="D38" i="5"/>
  <c r="D35" i="5"/>
  <c r="D34" i="5"/>
  <c r="D33" i="5" s="1"/>
  <c r="D28" i="5"/>
  <c r="D27" i="5" s="1"/>
  <c r="D22" i="5"/>
  <c r="D21" i="5" s="1"/>
  <c r="D18" i="5"/>
  <c r="C103" i="5" l="1"/>
  <c r="C56" i="5"/>
  <c r="D103" i="5"/>
  <c r="D56" i="5"/>
  <c r="C71" i="4"/>
  <c r="C59" i="4"/>
  <c r="C58" i="4"/>
  <c r="C57" i="4"/>
  <c r="C40" i="4"/>
  <c r="C35" i="4"/>
  <c r="C32" i="4"/>
  <c r="C31" i="4" s="1"/>
  <c r="C102" i="4"/>
  <c r="C101" i="4"/>
  <c r="C98" i="4"/>
  <c r="C75" i="4"/>
  <c r="C73" i="4"/>
  <c r="C70" i="4"/>
  <c r="C67" i="4"/>
  <c r="C64" i="4"/>
  <c r="C62" i="4"/>
  <c r="C49" i="4"/>
  <c r="C47" i="4"/>
  <c r="C44" i="4"/>
  <c r="C41" i="4"/>
  <c r="C25" i="4"/>
  <c r="C24" i="4"/>
  <c r="C19" i="4"/>
  <c r="C18" i="4"/>
  <c r="C15" i="4"/>
  <c r="C17" i="5" l="1"/>
  <c r="D17" i="5"/>
  <c r="D113" i="5" s="1"/>
  <c r="C56" i="4"/>
  <c r="C54" i="4" s="1"/>
  <c r="C38" i="4"/>
  <c r="C53" i="4" s="1"/>
  <c r="C30" i="4"/>
  <c r="C100" i="4"/>
  <c r="C14" i="4" l="1"/>
  <c r="C110" i="4" s="1"/>
  <c r="C61" i="1" l="1"/>
  <c r="C32" i="1" l="1"/>
  <c r="C31" i="1" s="1"/>
  <c r="C39" i="1" l="1"/>
  <c r="C91" i="1" l="1"/>
  <c r="C45" i="1"/>
  <c r="C50" i="1" l="1"/>
  <c r="C21" i="1" s="1"/>
  <c r="C137" i="1" s="1"/>
</calcChain>
</file>

<file path=xl/sharedStrings.xml><?xml version="1.0" encoding="utf-8"?>
<sst xmlns="http://schemas.openxmlformats.org/spreadsheetml/2006/main" count="638" uniqueCount="378">
  <si>
    <t>Код бюджетной классификации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</si>
  <si>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</si>
  <si>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</si>
  <si>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2 02 01001 04 0000 151 </t>
  </si>
  <si>
    <t>Всего доходы:</t>
  </si>
  <si>
    <r>
      <t xml:space="preserve">Сумма  </t>
    </r>
    <r>
      <rPr>
        <sz val="10"/>
        <rFont val="Times New Roman"/>
        <family val="1"/>
        <charset val="204"/>
      </rPr>
      <t xml:space="preserve">(тыс.руб.)      </t>
    </r>
  </si>
  <si>
    <t>Наименование доходов</t>
  </si>
  <si>
    <t>100 00000 00 0000 000</t>
  </si>
  <si>
    <t xml:space="preserve"> НАЛОГОВЫЕ И НЕНАЛОГОВЫЕ ДОХОДЫ</t>
  </si>
  <si>
    <t>101 00000 00 0000 000</t>
  </si>
  <si>
    <t>1. Налоги на прибыль, доходы:</t>
  </si>
  <si>
    <t>101 01000 00 0000 110</t>
  </si>
  <si>
    <t xml:space="preserve">   - налог на прибыль  организаций                </t>
  </si>
  <si>
    <t xml:space="preserve">   - налог на доходы физических лиц                 </t>
  </si>
  <si>
    <t>103 00000 00 0000 000</t>
  </si>
  <si>
    <t>2.Налоги на товары (работы, услуги), реализуемые на территории Российской Федерации:</t>
  </si>
  <si>
    <t>103 02000 01 0000 110</t>
  </si>
  <si>
    <t xml:space="preserve">  -  акцизы по подакцизным товарам (продукции), производимым на территории РФ, в т.ч.:  </t>
  </si>
  <si>
    <t>103 02090 01 0000 110</t>
  </si>
  <si>
    <t xml:space="preserve">   * акцизы на вина, производимые на территории Российской Федерации</t>
  </si>
  <si>
    <t>103 02100 01 0000 110</t>
  </si>
  <si>
    <t xml:space="preserve">   * акцизы на пиво, производимое на территории Российской Федерации</t>
  </si>
  <si>
    <t>103 02110 01 0000 110</t>
  </si>
  <si>
    <t xml:space="preserve">   * акцизы на алкогольную  продукцию с ОДЭС свыше 25% (за исключением вин), производимую на территории Российской Федерации</t>
  </si>
  <si>
    <t>103 02120 01 0000 110</t>
  </si>
  <si>
    <t xml:space="preserve">   * акцизы на алкогольную продукцию с ОДЭС свыше 9 до 25% включительно  (за исключением вин), производимую на территории Российской Федерации</t>
  </si>
  <si>
    <t>105 01000 00 0000 110</t>
  </si>
  <si>
    <t xml:space="preserve"> - налог, взимаемый в связи с применением упрощенной системы налогообложения:     </t>
  </si>
  <si>
    <t xml:space="preserve">  *налог, взимаемый  с налогоплательщиков, выбравших  в качестве объекта  налогообложения  доходы</t>
  </si>
  <si>
    <t xml:space="preserve"> - единый  налог на вмененный доход для отдельных видов деятельности                     </t>
  </si>
  <si>
    <t xml:space="preserve"> - единый сельскохозяйственный  налог          </t>
  </si>
  <si>
    <t>106 00000 00 0000 000</t>
  </si>
  <si>
    <t>106 01020 04 0000 110</t>
  </si>
  <si>
    <t xml:space="preserve">   - налог на имущество организаций        </t>
  </si>
  <si>
    <t>106 04000 02 0000 110</t>
  </si>
  <si>
    <t>106 06000 00 0000 110</t>
  </si>
  <si>
    <t xml:space="preserve">   - земельный  налог, в т.ч.:</t>
  </si>
  <si>
    <t>107 00000 00 0000 000</t>
  </si>
  <si>
    <t>107 01020 01 0000 110</t>
  </si>
  <si>
    <t>108 00000 00 0000 000</t>
  </si>
  <si>
    <t>108 03010 01 0000 110</t>
  </si>
  <si>
    <t xml:space="preserve"> - государственная пошлина по делам, рассматриваемым в судах общей юрисдикции, мировыми судьями ( за исключением Верховного Суда Российской Федерации)   </t>
  </si>
  <si>
    <t xml:space="preserve"> -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приемом квалификационных экзаменов </t>
  </si>
  <si>
    <t>108 07150 01 0000 110</t>
  </si>
  <si>
    <t xml:space="preserve"> - государственная пошлина за выдачу разрешения на установку рекламной конструкции</t>
  </si>
  <si>
    <t xml:space="preserve">                    Итого налоговые доходы:</t>
  </si>
  <si>
    <t>111 00000 00 0000 000</t>
  </si>
  <si>
    <t>111 05000 00 0000 120</t>
  </si>
  <si>
    <t>111 07014 04 0000 120</t>
  </si>
  <si>
    <t xml:space="preserve"> - доходы от перечисления части прибыли, остающейся после уплаты налогов и иных обязательных платежей  муниципальных унитарных предприятий, созданных городскими округами</t>
  </si>
  <si>
    <t>111 09044 04 0000 120</t>
  </si>
  <si>
    <t>112 00000 00 0000 000</t>
  </si>
  <si>
    <t>114 00000 00 0000 000</t>
  </si>
  <si>
    <t>114 06012 04 0000 430</t>
  </si>
  <si>
    <t xml:space="preserve"> 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</si>
  <si>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115 00000 00 0000 000</t>
  </si>
  <si>
    <t>115 02040 04 0000 140</t>
  </si>
  <si>
    <t>116 00000 00 0000 000</t>
  </si>
  <si>
    <t>116 06000 01 0000 140</t>
  </si>
  <si>
    <t xml:space="preserve"> -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</si>
  <si>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116 08000 01 0000 140</t>
  </si>
  <si>
    <t xml:space="preserve"> -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 </t>
  </si>
  <si>
    <t>116 21000 00 0000 140</t>
  </si>
  <si>
    <t xml:space="preserve"> -  денежные взыскания (штрафы)  и иные суммы, взыскиваемые с лиц, виновных в совершении преступлений, и в возмещение ущерба имуществу</t>
  </si>
  <si>
    <t xml:space="preserve">     * денежные взыскания (штрафы) за нарушение законодательства о недрах</t>
  </si>
  <si>
    <t xml:space="preserve"> - денежные взыскания (штрафы) за административные правонарушения в области дорожного движения </t>
  </si>
  <si>
    <t xml:space="preserve"> - прочие поступления от денежных взысканий (штрафов) и иных сумм в возмещение ущерба </t>
  </si>
  <si>
    <t xml:space="preserve"> - прочие неналоговые доходы бюджетов городских округов</t>
  </si>
  <si>
    <t xml:space="preserve">                             Итого  неналоговые  доходы:</t>
  </si>
  <si>
    <t xml:space="preserve">        * денежные взыскания (штрафы) за нарушение земельного законодательства</t>
  </si>
  <si>
    <t xml:space="preserve">    *доходы, получаемые в виде арендной  платы за земельные участки, государственная собственность на которые не 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</si>
  <si>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Дотации бюджетам городских округов на выравнивание уровней бюджетной обеспеченности</t>
  </si>
  <si>
    <t xml:space="preserve">  - транспортный налог</t>
  </si>
  <si>
    <t>106 04011 02 0000 110</t>
  </si>
  <si>
    <t>106 04012 02 0000 110</t>
  </si>
  <si>
    <t xml:space="preserve">   - налог на добычу общераспраспространенных полезных  ископаемых</t>
  </si>
  <si>
    <t xml:space="preserve"> - платежи, взимаемые органами местного самоуправления (организациями) городских  округов за выполнение определенных  функций</t>
  </si>
  <si>
    <t xml:space="preserve"> - прочие денежные взыскания (штрафы) за правонарушения в области дорожного движения</t>
  </si>
  <si>
    <t xml:space="preserve">     *транспортный налог с организаций</t>
  </si>
  <si>
    <t xml:space="preserve">     *транспортный налог с физических лиц</t>
  </si>
  <si>
    <t>117 00000 00 0000 000</t>
  </si>
  <si>
    <t>119 00000 00 0000 000</t>
  </si>
  <si>
    <t>141 00000 00 0000 000</t>
  </si>
  <si>
    <t>147 00000 00 0000 000</t>
  </si>
  <si>
    <t xml:space="preserve">   - налог на имущество физических лиц, взимаемый по ставкам,  применяемым к объектам налогообложения, расположенным в границах городских округов</t>
  </si>
  <si>
    <t>111 05024 04 0000 120</t>
  </si>
  <si>
    <t>112 01000 01 0000 120</t>
  </si>
  <si>
    <t>116 25010 01 0000 140</t>
  </si>
  <si>
    <t>116 25030 01 0000 140</t>
  </si>
  <si>
    <t>116 25050 01 0000 140</t>
  </si>
  <si>
    <t>116 25060 01 0000 140</t>
  </si>
  <si>
    <t>116 28000 01 0000 140</t>
  </si>
  <si>
    <t>116 30030 01 0000 140</t>
  </si>
  <si>
    <t>116 90000 00 0000 140</t>
  </si>
  <si>
    <t>117 05040 04 0000 180</t>
  </si>
  <si>
    <t>111 05012 04 0000 120</t>
  </si>
  <si>
    <t xml:space="preserve"> - прочие поступления 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  </t>
  </si>
  <si>
    <t>2 00 00000 00 0000 000</t>
  </si>
  <si>
    <t>БЕЗВОЗМЕЗДНЫЕ ПОСТУПЛЕНИЯ</t>
  </si>
  <si>
    <t>105 04010 02 0000 110</t>
  </si>
  <si>
    <t xml:space="preserve"> - налог, взимаемый  в связи с применением  патентной  системы налогообложения, зачисляемый в бюджеты городских округов</t>
  </si>
  <si>
    <t xml:space="preserve"> - прочие доходы от компенсации затрат бюджетов городских округов</t>
  </si>
  <si>
    <t>1 13 02994 04 0000 130</t>
  </si>
  <si>
    <t>1 13 00000 00 0000 000</t>
  </si>
  <si>
    <t>1 13 01994 04 0000 130</t>
  </si>
  <si>
    <t xml:space="preserve"> - прочие доходы от оказания платных услуг (работ) получателями средств бюджетов городских округов</t>
  </si>
  <si>
    <t>116 25084 01 0000 140</t>
  </si>
  <si>
    <t>116 33040 04  0000 140</t>
  </si>
  <si>
    <t>3. Налоги на совокупный доход:</t>
  </si>
  <si>
    <t>4. Налоги на имущество:</t>
  </si>
  <si>
    <t>5. Налоги, сборы и регулярные платежи  за пользование природными ресурсами:</t>
  </si>
  <si>
    <t xml:space="preserve">6. Государственная  пошлина :   </t>
  </si>
  <si>
    <t>7. Доходы от использования  имущества, находящегося в государственной и муниципальной  собственности:</t>
  </si>
  <si>
    <t>8. Платежи при пользовании природными ресурсами:</t>
  </si>
  <si>
    <t>9. Доходы от оказания платных услуг (работ) и компенсации затрат государства:</t>
  </si>
  <si>
    <t>111 05074 04 0000 120</t>
  </si>
  <si>
    <t xml:space="preserve">  - акцизы по подакцизным товарам (продукции), производимым на территории Российской Федерации, всего,  в т.ч.:</t>
  </si>
  <si>
    <t>2. Налоги на товары (работы, услуги), реализуемые на территории Российской Федерации:</t>
  </si>
  <si>
    <t>105 00000 00 0000 000</t>
  </si>
  <si>
    <t xml:space="preserve"> -доходы,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  </t>
  </si>
  <si>
    <t xml:space="preserve">  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</si>
  <si>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</si>
  <si>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</si>
  <si>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 xml:space="preserve">  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</si>
  <si>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113 02994 04 0000 130</t>
  </si>
  <si>
    <t>9.Прочие доходы от компенсации затрат бюджетов городских округов</t>
  </si>
  <si>
    <t>116 43000 01  0000 140</t>
  </si>
  <si>
    <t xml:space="preserve"> -денежные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</si>
  <si>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113 01994 04 0000 130</t>
  </si>
  <si>
    <t>111 01040 04 0000 120</t>
  </si>
  <si>
    <t xml:space="preserve"> -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</si>
  <si>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116 25020 01 0000 140</t>
  </si>
  <si>
    <t xml:space="preserve">        * денежные взыскания (штрафы) за нарушение законодательства Российской Федерации об особо охраняемых природных территориях</t>
  </si>
  <si>
    <t>116 41000 01 0000 140</t>
  </si>
  <si>
    <t xml:space="preserve"> - денежные взыскания (штрафы) за нарушение законодательства Российской Федерации об электроэнергетике</t>
  </si>
  <si>
    <t>116 45000 01 0000 140</t>
  </si>
  <si>
    <t xml:space="preserve"> - денежные взыскания (штрафы) за нарушения законодательства Российской Федерации о промышленной безопасности</t>
  </si>
  <si>
    <t>106 06032 04 0000 110</t>
  </si>
  <si>
    <t>106 06042 04 0000 110</t>
  </si>
  <si>
    <t>9. Доходы от продажи материальных  и нематериальных активов:</t>
  </si>
  <si>
    <t>10. Административные платежи и сборы:</t>
  </si>
  <si>
    <t>11. Штрафы, санкции, возмещение  ущерба:</t>
  </si>
  <si>
    <t>12. Прочие неналоговые доходы:</t>
  </si>
  <si>
    <t xml:space="preserve">     *земельный налог с организаций, обладающих земельным участком, расположенным в границах городских округов</t>
  </si>
  <si>
    <t xml:space="preserve">     *земельный налог с физических лиц, обладающих земельным участком, расположенным в границах городских округов</t>
  </si>
  <si>
    <t xml:space="preserve">    *доходы,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</si>
  <si>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>2 02 03024 04 0000 151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</si>
  <si>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</si>
  <si>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</si>
  <si>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>2 02 03029 04 0000 151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</si>
  <si>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</si>
  <si>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</si>
  <si>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 </t>
  </si>
  <si>
    <t>2 02 02041 04 0000 151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</si>
  <si>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</si>
  <si>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</si>
  <si>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       * денежные   взыскания     (штрафы) за нарушение законодательства Российской Федерации о недрах</t>
  </si>
  <si>
    <t xml:space="preserve">        * денежные   взыскания     (штрафы) за нарушение законодательства Российской Федерации об охране и использовании животного мира</t>
  </si>
  <si>
    <t xml:space="preserve">        * денежные взыскания (штрафы) за нарушение законодательства в области   охраны окружающей среды</t>
  </si>
  <si>
    <t xml:space="preserve"> -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
</t>
  </si>
  <si>
    <t>105 01011 01 0000 110</t>
  </si>
  <si>
    <t>105 01021 01 0000 110</t>
  </si>
  <si>
    <t xml:space="preserve">  *налог,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</si>
  <si>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105 02010 02 0000 110</t>
  </si>
  <si>
    <t>105 03010 01 0000 110</t>
  </si>
  <si>
    <t xml:space="preserve">    *доходы от сдачи в аренду имущества, составляющего казну городских округов (за исключением земельных участков)</t>
  </si>
  <si>
    <t>116 25000 00 0000 140</t>
  </si>
  <si>
    <t>116 46000 04 0000 140</t>
  </si>
  <si>
    <t xml:space="preserve"> - 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городских округов, либо в связи с уклонением от заключения таких контрактов или иных договоров</t>
  </si>
  <si>
    <t>2 02 02999 04 0000 151</t>
  </si>
  <si>
    <t>Прочие субсидии бюджетам городских округов</t>
  </si>
  <si>
    <t>116 23041 04 0000 140</t>
  </si>
  <si>
    <t xml:space="preserve"> - 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городских округов</t>
  </si>
  <si>
    <r>
      <t xml:space="preserve">  -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</t>
    </r>
    <r>
      <rPr>
        <b/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земельного законодательства, лесного законодательства, водного законодательства</t>
    </r>
  </si>
  <si>
    <r>
      <t xml:space="preserve">        * денежные взыскания (штрафы) за нарушение водного законодательства</t>
    </r>
    <r>
      <rPr>
        <sz val="12"/>
        <rFont val="Arial Cyr"/>
        <charset val="204"/>
      </rPr>
      <t xml:space="preserve">, </t>
    </r>
    <r>
      <rPr>
        <sz val="10"/>
        <rFont val="Times New Roman"/>
        <family val="1"/>
        <charset val="204"/>
      </rPr>
      <t xml:space="preserve">установленное на водных объектах, находящихся в собственности городских округов </t>
    </r>
  </si>
  <si>
    <r>
      <t xml:space="preserve"> </t>
    </r>
    <r>
      <rPr>
        <sz val="10"/>
        <rFont val="Times New Roman"/>
        <family val="1"/>
        <charset val="204"/>
      </rPr>
      <t xml:space="preserve">-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</t>
    </r>
  </si>
  <si>
    <t xml:space="preserve">                      муниципального образования "Город Майкоп"   на  2020 год   </t>
  </si>
  <si>
    <t>101 02010 01 0000 110</t>
  </si>
  <si>
    <t>103 02231 01 0000 110</t>
  </si>
  <si>
    <t>103 02241 01 0000 110</t>
  </si>
  <si>
    <t>103 02251 01 0000 110</t>
  </si>
  <si>
    <t>103 02261 01 0000 110</t>
  </si>
  <si>
    <t>106 02010 02 0000 110</t>
  </si>
  <si>
    <t>114 02043 04 0000 410</t>
  </si>
  <si>
    <t xml:space="preserve">  -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</si>
  <si>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116 07090 04 0000 140</t>
  </si>
  <si>
    <t xml:space="preserve"> -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</si>
  <si>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r>
      <t xml:space="preserve"> </t>
    </r>
    <r>
      <rPr>
        <sz val="10"/>
        <rFont val="Times New Roman"/>
        <family val="1"/>
        <charset val="204"/>
      </rPr>
      <t>- плата за негативное воздействие на окружающую среду</t>
    </r>
  </si>
  <si>
    <t>оперативно</t>
  </si>
  <si>
    <t xml:space="preserve">                       Ожидаемое   поступление доходов  в бюджет </t>
  </si>
  <si>
    <t>тыс. руб.</t>
  </si>
  <si>
    <t>Отклоне ние</t>
  </si>
  <si>
    <t>Утвержде но в бюджете</t>
  </si>
  <si>
    <r>
      <t xml:space="preserve">Ожидаемое поступление  </t>
    </r>
    <r>
      <rPr>
        <sz val="10"/>
        <rFont val="Times New Roman"/>
        <family val="1"/>
        <charset val="204"/>
      </rPr>
      <t xml:space="preserve">     </t>
    </r>
  </si>
  <si>
    <t xml:space="preserve"> -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</si>
  <si>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-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</si>
  <si>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-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</si>
  <si>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-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</t>
  </si>
  <si>
    <t xml:space="preserve"> -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</si>
  <si>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- 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</si>
  <si>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-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</si>
  <si>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-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</si>
  <si>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-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</si>
  <si>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-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</si>
  <si>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-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</si>
  <si>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-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</si>
  <si>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-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</si>
  <si>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-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</si>
  <si>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-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</si>
  <si>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116 01050 01 0000 140</t>
  </si>
  <si>
    <t>116 01060 01 0000 140</t>
  </si>
  <si>
    <t>116 01070 01 0000 140</t>
  </si>
  <si>
    <t>116 01080 01 0000 140</t>
  </si>
  <si>
    <t>116 01110 01 0000 140</t>
  </si>
  <si>
    <t>116 01130 01 0000 140</t>
  </si>
  <si>
    <t>116 01140 01 0000 140</t>
  </si>
  <si>
    <t>116 01150 01 0000 140</t>
  </si>
  <si>
    <t>116 01160 01 0000 140</t>
  </si>
  <si>
    <t>116 01170 01 0000 140</t>
  </si>
  <si>
    <t>116 01180 01 0000 140</t>
  </si>
  <si>
    <t>116 01190 01 0000 140</t>
  </si>
  <si>
    <t>116 01200 01 0000 140</t>
  </si>
  <si>
    <t>116 02010 02 0000 140</t>
  </si>
  <si>
    <t xml:space="preserve">   *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</si>
  <si>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</si>
  <si>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111 05030 04 0000 120</t>
  </si>
  <si>
    <t xml:space="preserve"> -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</si>
  <si>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116 10120 00 0000 140</t>
  </si>
  <si>
    <t>Налоги на прибыль, доходы:</t>
  </si>
  <si>
    <t xml:space="preserve"> - налог на доходы физических лиц                 </t>
  </si>
  <si>
    <t>Налоги на товары (работы, услуги), реализуемые на территории Российской Федерации:</t>
  </si>
  <si>
    <t xml:space="preserve"> - акцизы по подакцизным товарам (продукции), производимым на территории Российской Федерации, всего,  в т.ч.:</t>
  </si>
  <si>
    <t xml:space="preserve">   *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</si>
  <si>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*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</si>
  <si>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доход:</t>
  </si>
  <si>
    <t xml:space="preserve">   *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</si>
  <si>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- единый сельскохозяйственный налог          </t>
  </si>
  <si>
    <t xml:space="preserve"> - налог, взимаемый в связи с применением патентной системы налогообложения, зачисляемый в бюджеты городских округов</t>
  </si>
  <si>
    <t>Налоги на имущество:</t>
  </si>
  <si>
    <t xml:space="preserve"> -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</si>
  <si>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- налог на имущество организаций по имуществу, не входящему в Единую систему газоснабжения     </t>
  </si>
  <si>
    <t xml:space="preserve"> - земельный налог, в т.ч.:</t>
  </si>
  <si>
    <t xml:space="preserve">   * налог, взимаемый с налогоплательщиков, выбравших в качестве объекта налогообложения доходы</t>
  </si>
  <si>
    <t xml:space="preserve">   * земельный налог с организаций, обладающих земельным участком, расположенным в границах городских округов</t>
  </si>
  <si>
    <t xml:space="preserve">   * земельный налог с физических лиц, обладающих земельным участком, расположенным в границах городских округов</t>
  </si>
  <si>
    <t xml:space="preserve"> - налог на добычу общераспраспространенных полезных ископаемых</t>
  </si>
  <si>
    <t xml:space="preserve"> Итого налоговые доходы:</t>
  </si>
  <si>
    <t xml:space="preserve"> -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 </t>
  </si>
  <si>
    <t xml:space="preserve">   *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</si>
  <si>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 *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  </t>
  </si>
  <si>
    <t xml:space="preserve">   *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</si>
  <si>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  * доходы от сдачи в аренду имущества, составляющего казну городских округов (за исключением земельных участков)</t>
  </si>
  <si>
    <t xml:space="preserve"> -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</si>
  <si>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-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</si>
  <si>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Платежи при пользовании природными ресурсами:</t>
  </si>
  <si>
    <t xml:space="preserve"> -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</si>
  <si>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ущерба:</t>
  </si>
  <si>
    <t>Прочие неналоговые доходы:</t>
  </si>
  <si>
    <t>Прочие доходы от компенсации затрат бюджетов городских округов</t>
  </si>
  <si>
    <t>Доходы от продажи материальных и нематериальных активов:</t>
  </si>
  <si>
    <t>Доходы от использования имущества, находящегося в государственной и муниципальной собственности:</t>
  </si>
  <si>
    <t xml:space="preserve">Государственная пошлина :   </t>
  </si>
  <si>
    <t>Налоги, сборы и регулярные платежи  за пользование природными ресурсами:</t>
  </si>
  <si>
    <t>НАЛОГОВЫЕ И НЕНАЛОГОВЫЕ ДОХОДЫ</t>
  </si>
  <si>
    <t>Итого неналоговые доходы:</t>
  </si>
  <si>
    <t>111 09080 04 0000 120</t>
  </si>
  <si>
    <t xml:space="preserve"> - плата, поступивная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зем.участках, гос. собственность на которые не разграничена</t>
  </si>
  <si>
    <t>113 00000 00 0000 000</t>
  </si>
  <si>
    <t>к Решению Совета народных депутатов</t>
  </si>
  <si>
    <t>муниципального образования «Город Майкоп»</t>
  </si>
  <si>
    <t>Приложение № 1</t>
  </si>
  <si>
    <t xml:space="preserve"> - безвозмездные поступления от других бюджетов бюджетной системы Российской Федерации</t>
  </si>
  <si>
    <t>2 02 19999 04 0000 150</t>
  </si>
  <si>
    <t xml:space="preserve"> - прочие дотации бюджетам городских округов</t>
  </si>
  <si>
    <t>2 02 20041 04 0000 150</t>
  </si>
  <si>
    <t xml:space="preserve"> 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</si>
  <si>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2 02 20298 04 0000 150</t>
  </si>
  <si>
    <t>2 02 20077 04 0000 150</t>
  </si>
  <si>
    <t xml:space="preserve"> -  субсидии бюджетам городских округов на софинансирование капитальных вложений в объекты муниципальной собственности</t>
  </si>
  <si>
    <t>2 02 20302 04 0000 150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</si>
  <si>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</si>
  <si>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2 02 25027 04 0000 150</t>
  </si>
  <si>
    <t xml:space="preserve"> - субсидии бюджетам городских округов на реализацию мероприятий государственной программы Российской Федерации «Доступная среда»</t>
  </si>
  <si>
    <t>2 02 25113 04 0000 150</t>
  </si>
  <si>
    <t xml:space="preserve"> - 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</si>
  <si>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2 02 25187 04 0000 150</t>
  </si>
  <si>
    <t xml:space="preserve"> - субсидии бюджетам городских округов на обновление материально-технической базы в оганизациях, осуществляющих образовательную деятельность исключительно по адаптированным основным общеобразовательным программам</t>
  </si>
  <si>
    <t>2 02 25230 04 0000 150</t>
  </si>
  <si>
    <t xml:space="preserve"> - субсидии бюджетам городских округов на создание новых мест в общеобразовательных организациях, расположенных в сельской местности и поселках городского типа</t>
  </si>
  <si>
    <t>2 02 25232 04 0000 150</t>
  </si>
  <si>
    <t xml:space="preserve"> -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</si>
  <si>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2 02 25243 04 0000 150</t>
  </si>
  <si>
    <t xml:space="preserve"> - субсидии бюджетам городских округов на строительство и реконструкцию (модернизацию) объектов питьевого водоснабжения</t>
  </si>
  <si>
    <t>2 02 25253 04 0000 150</t>
  </si>
  <si>
    <t xml:space="preserve"> - субсидии бюджетам городских округов на создание дополнительных мест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</si>
  <si>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2 02 25255 04 0000 150</t>
  </si>
  <si>
    <t xml:space="preserve"> -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</si>
  <si>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2 02 25304 04 0000150</t>
  </si>
  <si>
    <t xml:space="preserve"> -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</si>
  <si>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2 02 25467 04 0000 150</t>
  </si>
  <si>
    <t xml:space="preserve"> - 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</si>
  <si>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2 02 25497 04 0000 150</t>
  </si>
  <si>
    <t xml:space="preserve"> - субсидии бюджетам городских округов на реализацию мероприятий по обеспечению жильем молодых семей</t>
  </si>
  <si>
    <t>2 02 25519 04 0000 150</t>
  </si>
  <si>
    <t xml:space="preserve"> - субсидии бюджетам городских округов на поддержку отрасли культуры</t>
  </si>
  <si>
    <t>2 02 25520 04 0000 150</t>
  </si>
  <si>
    <t xml:space="preserve"> -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</si>
  <si>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2 02 25555 04 0000 150</t>
  </si>
  <si>
    <t xml:space="preserve"> - субсидии бюджетам городских округов на реализацию программ формирования современной городской среды</t>
  </si>
  <si>
    <t>2  02 25750 04 0000 150</t>
  </si>
  <si>
    <t xml:space="preserve"> - субсидии бюджетам городских округов на реализацию мероприятий по модернизации школьных систем образования</t>
  </si>
  <si>
    <t>2 02 29999 04 0000 150</t>
  </si>
  <si>
    <t xml:space="preserve"> - прочие субсидии бюджетам городских округов</t>
  </si>
  <si>
    <t>2 02 30024 04 0000 150</t>
  </si>
  <si>
    <t xml:space="preserve"> - субвенции бюджетам городских округов на выполнение передаваемых полномочий субъектов Российской Федерации</t>
  </si>
  <si>
    <t>2 02 30027 04 0000 150</t>
  </si>
  <si>
    <t>2 02 30029 04 0000 150</t>
  </si>
  <si>
    <t xml:space="preserve"> -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</si>
  <si>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</si>
  <si>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2 02 45303 04 0000 150</t>
  </si>
  <si>
    <t>2 02 45393 04 0000 150</t>
  </si>
  <si>
    <t>2 02 45454 04 0000 150</t>
  </si>
  <si>
    <t xml:space="preserve"> -  межбюджетные трансферты, передаваемые бюджетам городских округов на создание модельных муниципальных библиотек</t>
  </si>
  <si>
    <t>2 02 49999 04 0000 150</t>
  </si>
  <si>
    <t xml:space="preserve"> - прочие межбюджетные трансферты, передаваемые бюджетам городских округов</t>
  </si>
  <si>
    <t>Сумма на 2025 год</t>
  </si>
  <si>
    <t xml:space="preserve"> - 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</si>
  <si>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                  Объем поступлений доходов в бюджет муниципального образования «Город Майкоп» </t>
  </si>
  <si>
    <t>2 02 25513 04 0000 150</t>
  </si>
  <si>
    <t xml:space="preserve"> - субсидии бюджетам городских округов на развитие сети учреждений культурно-досугового типа</t>
  </si>
  <si>
    <t>2 02 25514 04 0000 150</t>
  </si>
  <si>
    <t xml:space="preserve"> - 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</si>
  <si>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2 02 25179 04 0000 150</t>
  </si>
  <si>
    <t xml:space="preserve"> - субсидии бюджетам городских округов на проведение 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</si>
  <si>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2 02 45424 04 0000 150</t>
  </si>
  <si>
    <t xml:space="preserve"> -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</si>
  <si>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2 02 25098 04 0000 150</t>
  </si>
  <si>
    <t xml:space="preserve"> - субсидии бюджетам городским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</si>
  <si>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2 18 04010 04 0000 150</t>
  </si>
  <si>
    <t xml:space="preserve"> -  доходы бюджетов городских округов от возврата бюджетными учреждениями остатков субсидий прошлых лет</t>
  </si>
  <si>
    <t>2 02 15002 04 0000150</t>
  </si>
  <si>
    <t xml:space="preserve"> - дотации бюджетам городских округов на поддержку мер по обеспечению сбалансированности бюджетов</t>
  </si>
  <si>
    <t>2 02 20299 04 0000150</t>
  </si>
  <si>
    <t>Сумма на 2026 год</t>
  </si>
  <si>
    <t xml:space="preserve"> -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</si>
  <si>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2 02 25299 04 0000 150</t>
  </si>
  <si>
    <t xml:space="preserve"> - доходы от оказания платных услуг и компенсации затрат бюджетов городских округов</t>
  </si>
  <si>
    <t>- доходы от реализации имущества, нах. в оперативном управ. учреждений,нах. в ведении органов управ. гор.окр.</t>
  </si>
  <si>
    <t xml:space="preserve"> - доходы от реализации иного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</si>
  <si>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114 02042 04 0000 440</t>
  </si>
  <si>
    <t>2 02 25424 04 0000150</t>
  </si>
  <si>
    <t xml:space="preserve"> - 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</si>
  <si>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</si>
  <si>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субсидии бюджетам городских округов на обеспечение мероприятий по капитальному ремонту многоквартирных домов за счет средств, поступивших от публично-правовой компании "Фонд развития территорий"</t>
  </si>
  <si>
    <t xml:space="preserve"> - межбюджетные трансферты, передаваемые бюджетам городских округов на финансовое обеспечение дорожной деятельности</t>
  </si>
  <si>
    <t xml:space="preserve"> -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</si>
  <si>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- 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</si>
  <si>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114 03040 04 0000 410</t>
  </si>
  <si>
    <t xml:space="preserve"> - 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</si>
  <si>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 xml:space="preserve"> - единый налог на вмененный доход          </t>
  </si>
  <si>
    <t>- дивиденды по акциям</t>
  </si>
  <si>
    <t>-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имуществу)</t>
  </si>
  <si>
    <t>114 02042 04 0000 410</t>
  </si>
  <si>
    <t>2 02 45050 04 0000 150</t>
  </si>
  <si>
    <t xml:space="preserve"> - 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</si>
  <si>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единый налог на вменненый доход для отдельных видов деятельности</t>
  </si>
  <si>
    <t xml:space="preserve">                      на 2025 год и на плановый период 2026 и 2027 годов</t>
  </si>
  <si>
    <t>Сумма на 2027 год</t>
  </si>
  <si>
    <t xml:space="preserve"> - туристический налог (100%)</t>
  </si>
  <si>
    <t>103 03000 01 0000 110</t>
  </si>
  <si>
    <t>от 25.12.2024  № 84-рс</t>
  </si>
  <si>
    <t>2 02 25315 04 0000150</t>
  </si>
  <si>
    <t xml:space="preserve"> - 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</si>
  <si>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2 02 25154 04 0000 150</t>
  </si>
  <si>
    <t xml:space="preserve"> - субсидии бюджетам городских округов на реализацию мероприятий по модернизации коммунальной инфраструктуры</t>
  </si>
  <si>
    <t xml:space="preserve"> - 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</si>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</sst>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Arial Cyr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164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4" fontId="8" fillId="0" borderId="0" xfId="0" applyNumberFormat="1" applyFont="1" applyFill="1"/>
    <xf numFmtId="164" fontId="6" fillId="0" borderId="0" xfId="0" applyNumberFormat="1" applyFont="1" applyFill="1" applyBorder="1"/>
    <xf numFmtId="165" fontId="3" fillId="0" borderId="0" xfId="0" applyNumberFormat="1" applyFont="1" applyFill="1"/>
    <xf numFmtId="164" fontId="8" fillId="0" borderId="0" xfId="0" applyNumberFormat="1" applyFont="1" applyFill="1" applyBorder="1"/>
    <xf numFmtId="164" fontId="7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left" wrapText="1"/>
    </xf>
    <xf numFmtId="165" fontId="8" fillId="0" borderId="0" xfId="0" applyNumberFormat="1" applyFont="1" applyFill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165" fontId="9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165" fontId="13" fillId="0" borderId="1" xfId="0" applyNumberFormat="1" applyFont="1" applyFill="1" applyBorder="1"/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15" fillId="0" borderId="1" xfId="0" applyNumberFormat="1" applyFont="1" applyFill="1" applyBorder="1"/>
    <xf numFmtId="0" fontId="6" fillId="0" borderId="1" xfId="0" applyFont="1" applyFill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/>
    <xf numFmtId="49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center"/>
    </xf>
    <xf numFmtId="165" fontId="3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/>
    <xf numFmtId="165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opLeftCell="B1" zoomScale="97" zoomScaleNormal="97" zoomScaleSheetLayoutView="75" workbookViewId="0">
      <selection activeCell="C115" sqref="C115"/>
    </sheetView>
  </sheetViews>
  <sheetFormatPr defaultRowHeight="12.75" x14ac:dyDescent="0.2"/>
  <cols>
    <col min="1" max="1" width="19" style="3" hidden="1" customWidth="1"/>
    <col min="2" max="2" width="76.28515625" style="2" customWidth="1"/>
    <col min="3" max="3" width="12.28515625" style="2" customWidth="1"/>
    <col min="4" max="4" width="13.85546875" style="9" customWidth="1"/>
    <col min="5" max="5" width="10.7109375" style="2" customWidth="1"/>
    <col min="6" max="6" width="10.5703125" style="9" customWidth="1"/>
    <col min="7" max="7" width="10.5703125" style="2" customWidth="1"/>
    <col min="8" max="8" width="4.140625" style="2" customWidth="1"/>
    <col min="9" max="9" width="4.42578125" style="2" customWidth="1"/>
    <col min="10" max="10" width="5" style="2" customWidth="1"/>
    <col min="11" max="16384" width="9.140625" style="2"/>
  </cols>
  <sheetData>
    <row r="1" spans="1:6" ht="21" customHeight="1" x14ac:dyDescent="0.3">
      <c r="B1" s="71" t="s">
        <v>188</v>
      </c>
      <c r="C1" s="71"/>
      <c r="D1" s="71"/>
    </row>
    <row r="2" spans="1:6" hidden="1" x14ac:dyDescent="0.2">
      <c r="B2" s="72"/>
      <c r="C2" s="72"/>
      <c r="D2" s="72"/>
    </row>
    <row r="3" spans="1:6" hidden="1" x14ac:dyDescent="0.2">
      <c r="B3" s="72"/>
      <c r="C3" s="72"/>
      <c r="D3" s="72"/>
    </row>
    <row r="4" spans="1:6" hidden="1" x14ac:dyDescent="0.2">
      <c r="B4" s="72"/>
      <c r="C4" s="72"/>
      <c r="D4" s="72"/>
    </row>
    <row r="5" spans="1:6" hidden="1" x14ac:dyDescent="0.2">
      <c r="B5" s="72"/>
      <c r="C5" s="72"/>
      <c r="D5" s="72"/>
    </row>
    <row r="6" spans="1:6" ht="6" hidden="1" customHeight="1" x14ac:dyDescent="0.2"/>
    <row r="7" spans="1:6" ht="12.75" hidden="1" customHeight="1" x14ac:dyDescent="0.2">
      <c r="B7" s="44"/>
      <c r="C7" s="44"/>
      <c r="D7" s="16"/>
    </row>
    <row r="8" spans="1:6" ht="12.75" hidden="1" customHeight="1" x14ac:dyDescent="0.2">
      <c r="B8" s="44"/>
      <c r="C8" s="44"/>
      <c r="D8" s="16"/>
    </row>
    <row r="9" spans="1:6" ht="13.5" customHeight="1" x14ac:dyDescent="0.25">
      <c r="A9" s="73" t="s">
        <v>189</v>
      </c>
      <c r="B9" s="73"/>
      <c r="C9" s="73"/>
      <c r="D9" s="73"/>
    </row>
    <row r="10" spans="1:6" ht="15.75" x14ac:dyDescent="0.25">
      <c r="A10" s="73" t="s">
        <v>176</v>
      </c>
      <c r="B10" s="73"/>
      <c r="C10" s="73"/>
      <c r="D10" s="73"/>
    </row>
    <row r="11" spans="1:6" ht="15.75" x14ac:dyDescent="0.25">
      <c r="A11" s="45"/>
      <c r="B11" s="45"/>
      <c r="C11" s="45"/>
      <c r="D11" s="45"/>
    </row>
    <row r="12" spans="1:6" ht="15.75" x14ac:dyDescent="0.25">
      <c r="A12" s="45"/>
      <c r="B12" s="45"/>
      <c r="C12" s="45"/>
      <c r="D12" s="45"/>
    </row>
    <row r="13" spans="1:6" ht="15.75" x14ac:dyDescent="0.25">
      <c r="A13" s="45"/>
      <c r="B13" s="45"/>
      <c r="C13" s="45"/>
      <c r="D13" s="45"/>
      <c r="E13" s="2" t="s">
        <v>190</v>
      </c>
    </row>
    <row r="14" spans="1:6" s="3" customFormat="1" ht="12.75" customHeight="1" x14ac:dyDescent="0.2">
      <c r="A14" s="74" t="s">
        <v>0</v>
      </c>
      <c r="B14" s="74" t="s">
        <v>6</v>
      </c>
      <c r="C14" s="69" t="s">
        <v>192</v>
      </c>
      <c r="D14" s="69" t="s">
        <v>193</v>
      </c>
      <c r="E14" s="69" t="s">
        <v>191</v>
      </c>
      <c r="F14" s="12"/>
    </row>
    <row r="15" spans="1:6" s="3" customFormat="1" ht="12.75" customHeight="1" x14ac:dyDescent="0.2">
      <c r="A15" s="75"/>
      <c r="B15" s="75"/>
      <c r="C15" s="70"/>
      <c r="D15" s="70"/>
      <c r="E15" s="70"/>
      <c r="F15" s="12"/>
    </row>
    <row r="16" spans="1:6" s="3" customFormat="1" ht="45.75" customHeight="1" x14ac:dyDescent="0.2">
      <c r="A16" s="75"/>
      <c r="B16" s="75"/>
      <c r="C16" s="70"/>
      <c r="D16" s="70"/>
      <c r="E16" s="70"/>
      <c r="F16" s="12"/>
    </row>
    <row r="17" spans="1:6" s="3" customFormat="1" ht="13.5" customHeight="1" x14ac:dyDescent="0.2">
      <c r="A17" s="27" t="s">
        <v>7</v>
      </c>
      <c r="B17" s="35" t="s">
        <v>8</v>
      </c>
      <c r="C17" s="36">
        <f>C56+C103</f>
        <v>1609572.2</v>
      </c>
      <c r="D17" s="36">
        <f>D56+D103</f>
        <v>1420672.4</v>
      </c>
      <c r="E17" s="36">
        <f>D17-C17</f>
        <v>-188899.80000000005</v>
      </c>
      <c r="F17" s="13"/>
    </row>
    <row r="18" spans="1:6" s="3" customFormat="1" ht="12.75" customHeight="1" x14ac:dyDescent="0.2">
      <c r="A18" s="27" t="s">
        <v>9</v>
      </c>
      <c r="B18" s="37" t="s">
        <v>10</v>
      </c>
      <c r="C18" s="29">
        <f>C19+C20</f>
        <v>866515</v>
      </c>
      <c r="D18" s="29">
        <f>D19+D20</f>
        <v>765500</v>
      </c>
      <c r="E18" s="36">
        <f t="shared" ref="E18:E81" si="0">D18-C18</f>
        <v>-101015</v>
      </c>
      <c r="F18" s="12"/>
    </row>
    <row r="19" spans="1:6" s="3" customFormat="1" ht="12" hidden="1" customHeight="1" x14ac:dyDescent="0.2">
      <c r="A19" s="27" t="s">
        <v>11</v>
      </c>
      <c r="B19" s="38" t="s">
        <v>12</v>
      </c>
      <c r="C19" s="31">
        <v>0</v>
      </c>
      <c r="D19" s="31">
        <v>0</v>
      </c>
      <c r="E19" s="36">
        <f t="shared" si="0"/>
        <v>0</v>
      </c>
      <c r="F19" s="12"/>
    </row>
    <row r="20" spans="1:6" s="3" customFormat="1" ht="12" customHeight="1" x14ac:dyDescent="0.25">
      <c r="A20" s="27" t="s">
        <v>177</v>
      </c>
      <c r="B20" s="38" t="s">
        <v>13</v>
      </c>
      <c r="C20" s="31">
        <f>715015+151500</f>
        <v>866515</v>
      </c>
      <c r="D20" s="31">
        <v>765500</v>
      </c>
      <c r="E20" s="46">
        <f t="shared" si="0"/>
        <v>-101015</v>
      </c>
      <c r="F20" s="12"/>
    </row>
    <row r="21" spans="1:6" s="3" customFormat="1" ht="0.75" hidden="1" customHeight="1" x14ac:dyDescent="0.2">
      <c r="A21" s="27" t="s">
        <v>14</v>
      </c>
      <c r="B21" s="34" t="s">
        <v>15</v>
      </c>
      <c r="C21" s="29">
        <f>C22</f>
        <v>0</v>
      </c>
      <c r="D21" s="29">
        <f>D22</f>
        <v>0</v>
      </c>
      <c r="E21" s="36">
        <f t="shared" si="0"/>
        <v>0</v>
      </c>
      <c r="F21" s="12"/>
    </row>
    <row r="22" spans="1:6" s="3" customFormat="1" ht="13.5" hidden="1" customHeight="1" x14ac:dyDescent="0.2">
      <c r="A22" s="27" t="s">
        <v>16</v>
      </c>
      <c r="B22" s="30" t="s">
        <v>17</v>
      </c>
      <c r="C22" s="31">
        <f>C23+C24+C25+C26</f>
        <v>0</v>
      </c>
      <c r="D22" s="31">
        <f>D23+D24+D25+D26</f>
        <v>0</v>
      </c>
      <c r="E22" s="36">
        <f t="shared" si="0"/>
        <v>0</v>
      </c>
      <c r="F22" s="12"/>
    </row>
    <row r="23" spans="1:6" s="3" customFormat="1" ht="13.5" hidden="1" customHeight="1" x14ac:dyDescent="0.2">
      <c r="A23" s="27" t="s">
        <v>18</v>
      </c>
      <c r="B23" s="38" t="s">
        <v>19</v>
      </c>
      <c r="C23" s="31">
        <v>0</v>
      </c>
      <c r="D23" s="31">
        <v>0</v>
      </c>
      <c r="E23" s="36">
        <f t="shared" si="0"/>
        <v>0</v>
      </c>
      <c r="F23" s="12"/>
    </row>
    <row r="24" spans="1:6" s="3" customFormat="1" ht="13.5" hidden="1" customHeight="1" x14ac:dyDescent="0.2">
      <c r="A24" s="39" t="s">
        <v>20</v>
      </c>
      <c r="B24" s="38" t="s">
        <v>21</v>
      </c>
      <c r="C24" s="31">
        <v>0</v>
      </c>
      <c r="D24" s="31">
        <v>0</v>
      </c>
      <c r="E24" s="36">
        <f t="shared" si="0"/>
        <v>0</v>
      </c>
      <c r="F24" s="12"/>
    </row>
    <row r="25" spans="1:6" s="3" customFormat="1" ht="27.75" hidden="1" customHeight="1" x14ac:dyDescent="0.2">
      <c r="A25" s="27" t="s">
        <v>22</v>
      </c>
      <c r="B25" s="30" t="s">
        <v>23</v>
      </c>
      <c r="C25" s="31">
        <v>0</v>
      </c>
      <c r="D25" s="31">
        <v>0</v>
      </c>
      <c r="E25" s="36">
        <f t="shared" si="0"/>
        <v>0</v>
      </c>
      <c r="F25" s="12"/>
    </row>
    <row r="26" spans="1:6" s="3" customFormat="1" ht="24.75" hidden="1" customHeight="1" x14ac:dyDescent="0.2">
      <c r="A26" s="27" t="s">
        <v>24</v>
      </c>
      <c r="B26" s="30" t="s">
        <v>25</v>
      </c>
      <c r="C26" s="31">
        <v>0</v>
      </c>
      <c r="D26" s="31">
        <v>0</v>
      </c>
      <c r="E26" s="36">
        <f t="shared" si="0"/>
        <v>0</v>
      </c>
      <c r="F26" s="12"/>
    </row>
    <row r="27" spans="1:6" s="3" customFormat="1" ht="16.5" customHeight="1" x14ac:dyDescent="0.2">
      <c r="A27" s="27" t="s">
        <v>14</v>
      </c>
      <c r="B27" s="34" t="s">
        <v>117</v>
      </c>
      <c r="C27" s="29">
        <f>C28</f>
        <v>28737</v>
      </c>
      <c r="D27" s="29">
        <f>D28</f>
        <v>28737</v>
      </c>
      <c r="E27" s="36">
        <f t="shared" si="0"/>
        <v>0</v>
      </c>
      <c r="F27" s="12"/>
    </row>
    <row r="28" spans="1:6" s="3" customFormat="1" ht="25.5" customHeight="1" x14ac:dyDescent="0.25">
      <c r="A28" s="27" t="s">
        <v>16</v>
      </c>
      <c r="B28" s="30" t="s">
        <v>116</v>
      </c>
      <c r="C28" s="29">
        <f>C29+C30+C31+C32</f>
        <v>28737</v>
      </c>
      <c r="D28" s="29">
        <f>D29+D30+D31+D32</f>
        <v>28737</v>
      </c>
      <c r="E28" s="46">
        <f t="shared" si="0"/>
        <v>0</v>
      </c>
      <c r="F28" s="12"/>
    </row>
    <row r="29" spans="1:6" s="3" customFormat="1" ht="37.5" customHeight="1" x14ac:dyDescent="0.25">
      <c r="A29" s="27" t="s">
        <v>178</v>
      </c>
      <c r="B29" s="30" t="s">
        <v>120</v>
      </c>
      <c r="C29" s="31">
        <v>13357</v>
      </c>
      <c r="D29" s="31">
        <v>13357</v>
      </c>
      <c r="E29" s="46">
        <f t="shared" si="0"/>
        <v>0</v>
      </c>
      <c r="F29" s="12"/>
    </row>
    <row r="30" spans="1:6" s="3" customFormat="1" ht="51" customHeight="1" x14ac:dyDescent="0.25">
      <c r="A30" s="27" t="s">
        <v>179</v>
      </c>
      <c r="B30" s="30" t="s">
        <v>121</v>
      </c>
      <c r="C30" s="31">
        <v>103</v>
      </c>
      <c r="D30" s="31">
        <v>103</v>
      </c>
      <c r="E30" s="46">
        <f t="shared" si="0"/>
        <v>0</v>
      </c>
      <c r="F30" s="12"/>
    </row>
    <row r="31" spans="1:6" s="3" customFormat="1" ht="37.5" customHeight="1" x14ac:dyDescent="0.25">
      <c r="A31" s="27" t="s">
        <v>180</v>
      </c>
      <c r="B31" s="30" t="s">
        <v>122</v>
      </c>
      <c r="C31" s="31">
        <v>17523</v>
      </c>
      <c r="D31" s="31">
        <v>17523</v>
      </c>
      <c r="E31" s="46">
        <f t="shared" si="0"/>
        <v>0</v>
      </c>
      <c r="F31" s="12"/>
    </row>
    <row r="32" spans="1:6" s="3" customFormat="1" ht="36" customHeight="1" x14ac:dyDescent="0.25">
      <c r="A32" s="27" t="s">
        <v>181</v>
      </c>
      <c r="B32" s="30" t="s">
        <v>123</v>
      </c>
      <c r="C32" s="31">
        <v>-2246</v>
      </c>
      <c r="D32" s="31">
        <v>-2246</v>
      </c>
      <c r="E32" s="46">
        <f t="shared" si="0"/>
        <v>0</v>
      </c>
      <c r="F32" s="12"/>
    </row>
    <row r="33" spans="1:6" s="3" customFormat="1" ht="12" customHeight="1" x14ac:dyDescent="0.2">
      <c r="A33" s="27" t="s">
        <v>118</v>
      </c>
      <c r="B33" s="28" t="s">
        <v>108</v>
      </c>
      <c r="C33" s="29">
        <f>C34+C38+C39+C40</f>
        <v>330008</v>
      </c>
      <c r="D33" s="29">
        <f>D34+D38+D39+D40</f>
        <v>305008</v>
      </c>
      <c r="E33" s="36">
        <f t="shared" si="0"/>
        <v>-25000</v>
      </c>
      <c r="F33" s="12"/>
    </row>
    <row r="34" spans="1:6" s="3" customFormat="1" ht="12" customHeight="1" x14ac:dyDescent="0.25">
      <c r="A34" s="27" t="s">
        <v>26</v>
      </c>
      <c r="B34" s="30" t="s">
        <v>27</v>
      </c>
      <c r="C34" s="31">
        <f>C35+C36</f>
        <v>242691</v>
      </c>
      <c r="D34" s="31">
        <f>D35+D36</f>
        <v>230691</v>
      </c>
      <c r="E34" s="46">
        <f t="shared" si="0"/>
        <v>-12000</v>
      </c>
      <c r="F34" s="12"/>
    </row>
    <row r="35" spans="1:6" s="3" customFormat="1" ht="23.25" customHeight="1" x14ac:dyDescent="0.25">
      <c r="A35" s="27" t="s">
        <v>160</v>
      </c>
      <c r="B35" s="30" t="s">
        <v>28</v>
      </c>
      <c r="C35" s="31">
        <f>176100+7000</f>
        <v>183100</v>
      </c>
      <c r="D35" s="31">
        <f>176100+7000-12000</f>
        <v>171100</v>
      </c>
      <c r="E35" s="46">
        <f t="shared" si="0"/>
        <v>-12000</v>
      </c>
      <c r="F35" s="12"/>
    </row>
    <row r="36" spans="1:6" s="3" customFormat="1" ht="40.5" customHeight="1" x14ac:dyDescent="0.25">
      <c r="A36" s="27" t="s">
        <v>161</v>
      </c>
      <c r="B36" s="30" t="s">
        <v>162</v>
      </c>
      <c r="C36" s="31">
        <v>59591</v>
      </c>
      <c r="D36" s="31">
        <v>59591</v>
      </c>
      <c r="E36" s="46">
        <f t="shared" si="0"/>
        <v>0</v>
      </c>
      <c r="F36" s="12"/>
    </row>
    <row r="37" spans="1:6" s="3" customFormat="1" ht="13.5" hidden="1" customHeight="1" x14ac:dyDescent="0.25">
      <c r="A37" s="27"/>
      <c r="B37" s="30"/>
      <c r="C37" s="31"/>
      <c r="D37" s="31"/>
      <c r="E37" s="46">
        <f t="shared" si="0"/>
        <v>0</v>
      </c>
      <c r="F37" s="12"/>
    </row>
    <row r="38" spans="1:6" s="3" customFormat="1" ht="13.5" customHeight="1" x14ac:dyDescent="0.25">
      <c r="A38" s="27" t="s">
        <v>163</v>
      </c>
      <c r="B38" s="38" t="s">
        <v>29</v>
      </c>
      <c r="C38" s="31">
        <v>81708</v>
      </c>
      <c r="D38" s="31">
        <f>81708-13000</f>
        <v>68708</v>
      </c>
      <c r="E38" s="46">
        <f t="shared" si="0"/>
        <v>-13000</v>
      </c>
      <c r="F38" s="12"/>
    </row>
    <row r="39" spans="1:6" s="3" customFormat="1" ht="12" customHeight="1" x14ac:dyDescent="0.25">
      <c r="A39" s="27" t="s">
        <v>164</v>
      </c>
      <c r="B39" s="38" t="s">
        <v>30</v>
      </c>
      <c r="C39" s="31">
        <v>2992</v>
      </c>
      <c r="D39" s="31">
        <v>2992</v>
      </c>
      <c r="E39" s="46">
        <f t="shared" si="0"/>
        <v>0</v>
      </c>
      <c r="F39" s="12"/>
    </row>
    <row r="40" spans="1:6" s="3" customFormat="1" ht="23.25" customHeight="1" x14ac:dyDescent="0.25">
      <c r="A40" s="27" t="s">
        <v>99</v>
      </c>
      <c r="B40" s="30" t="s">
        <v>100</v>
      </c>
      <c r="C40" s="31">
        <v>2617</v>
      </c>
      <c r="D40" s="31">
        <v>2617</v>
      </c>
      <c r="E40" s="46">
        <f t="shared" si="0"/>
        <v>0</v>
      </c>
      <c r="F40" s="12"/>
    </row>
    <row r="41" spans="1:6" s="3" customFormat="1" ht="11.25" customHeight="1" x14ac:dyDescent="0.2">
      <c r="A41" s="27" t="s">
        <v>31</v>
      </c>
      <c r="B41" s="28" t="s">
        <v>109</v>
      </c>
      <c r="C41" s="29">
        <f>C42+C43+C47+C44</f>
        <v>207026</v>
      </c>
      <c r="D41" s="29">
        <f>D42+D43+D47+D44</f>
        <v>197026</v>
      </c>
      <c r="E41" s="36">
        <f t="shared" si="0"/>
        <v>-10000</v>
      </c>
      <c r="F41" s="12"/>
    </row>
    <row r="42" spans="1:6" s="3" customFormat="1" ht="23.25" customHeight="1" x14ac:dyDescent="0.2">
      <c r="A42" s="27" t="s">
        <v>32</v>
      </c>
      <c r="B42" s="30" t="s">
        <v>84</v>
      </c>
      <c r="C42" s="31">
        <v>56736</v>
      </c>
      <c r="D42" s="31">
        <v>56736</v>
      </c>
      <c r="E42" s="36">
        <f t="shared" si="0"/>
        <v>0</v>
      </c>
      <c r="F42" s="12"/>
    </row>
    <row r="43" spans="1:6" s="3" customFormat="1" ht="12" customHeight="1" x14ac:dyDescent="0.25">
      <c r="A43" s="27" t="s">
        <v>182</v>
      </c>
      <c r="B43" s="38" t="s">
        <v>33</v>
      </c>
      <c r="C43" s="31">
        <v>88800</v>
      </c>
      <c r="D43" s="31">
        <f>88800-10000</f>
        <v>78800</v>
      </c>
      <c r="E43" s="46">
        <f t="shared" si="0"/>
        <v>-10000</v>
      </c>
      <c r="F43" s="12"/>
    </row>
    <row r="44" spans="1:6" s="3" customFormat="1" ht="11.25" hidden="1" customHeight="1" x14ac:dyDescent="0.2">
      <c r="A44" s="27" t="s">
        <v>34</v>
      </c>
      <c r="B44" s="38" t="s">
        <v>72</v>
      </c>
      <c r="C44" s="31">
        <f>C45+C46</f>
        <v>0</v>
      </c>
      <c r="D44" s="31">
        <f>D45+D46</f>
        <v>0</v>
      </c>
      <c r="E44" s="36">
        <f t="shared" si="0"/>
        <v>0</v>
      </c>
      <c r="F44" s="12"/>
    </row>
    <row r="45" spans="1:6" s="3" customFormat="1" ht="11.25" hidden="1" customHeight="1" x14ac:dyDescent="0.2">
      <c r="A45" s="27" t="s">
        <v>73</v>
      </c>
      <c r="B45" s="38" t="s">
        <v>78</v>
      </c>
      <c r="C45" s="31"/>
      <c r="D45" s="31"/>
      <c r="E45" s="36">
        <f t="shared" si="0"/>
        <v>0</v>
      </c>
      <c r="F45" s="12"/>
    </row>
    <row r="46" spans="1:6" s="3" customFormat="1" ht="11.25" hidden="1" customHeight="1" x14ac:dyDescent="0.2">
      <c r="A46" s="27" t="s">
        <v>74</v>
      </c>
      <c r="B46" s="38" t="s">
        <v>79</v>
      </c>
      <c r="C46" s="31"/>
      <c r="D46" s="31"/>
      <c r="E46" s="36">
        <f t="shared" si="0"/>
        <v>0</v>
      </c>
      <c r="F46" s="12"/>
    </row>
    <row r="47" spans="1:6" s="3" customFormat="1" ht="12.75" customHeight="1" x14ac:dyDescent="0.2">
      <c r="A47" s="27" t="s">
        <v>35</v>
      </c>
      <c r="B47" s="38" t="s">
        <v>36</v>
      </c>
      <c r="C47" s="31">
        <f>C48+C49</f>
        <v>61490</v>
      </c>
      <c r="D47" s="31">
        <f>D48+D49</f>
        <v>61490</v>
      </c>
      <c r="E47" s="36">
        <f t="shared" si="0"/>
        <v>0</v>
      </c>
      <c r="F47" s="12"/>
    </row>
    <row r="48" spans="1:6" s="3" customFormat="1" ht="24.75" customHeight="1" x14ac:dyDescent="0.25">
      <c r="A48" s="27" t="s">
        <v>137</v>
      </c>
      <c r="B48" s="30" t="s">
        <v>143</v>
      </c>
      <c r="C48" s="31">
        <v>38109</v>
      </c>
      <c r="D48" s="31">
        <v>38109</v>
      </c>
      <c r="E48" s="46">
        <f t="shared" si="0"/>
        <v>0</v>
      </c>
      <c r="F48" s="12"/>
    </row>
    <row r="49" spans="1:6" s="3" customFormat="1" ht="25.5" customHeight="1" x14ac:dyDescent="0.25">
      <c r="A49" s="27" t="s">
        <v>138</v>
      </c>
      <c r="B49" s="30" t="s">
        <v>144</v>
      </c>
      <c r="C49" s="31">
        <v>23381</v>
      </c>
      <c r="D49" s="31">
        <v>23381</v>
      </c>
      <c r="E49" s="46">
        <f t="shared" si="0"/>
        <v>0</v>
      </c>
      <c r="F49" s="12"/>
    </row>
    <row r="50" spans="1:6" s="3" customFormat="1" ht="14.25" customHeight="1" x14ac:dyDescent="0.25">
      <c r="A50" s="27" t="s">
        <v>37</v>
      </c>
      <c r="B50" s="34" t="s">
        <v>110</v>
      </c>
      <c r="C50" s="29">
        <f>C51</f>
        <v>6044</v>
      </c>
      <c r="D50" s="29">
        <f>D51</f>
        <v>6044</v>
      </c>
      <c r="E50" s="46">
        <f t="shared" si="0"/>
        <v>0</v>
      </c>
      <c r="F50" s="12"/>
    </row>
    <row r="51" spans="1:6" s="3" customFormat="1" ht="11.25" customHeight="1" x14ac:dyDescent="0.25">
      <c r="A51" s="27" t="s">
        <v>38</v>
      </c>
      <c r="B51" s="38" t="s">
        <v>75</v>
      </c>
      <c r="C51" s="31">
        <v>6044</v>
      </c>
      <c r="D51" s="31">
        <v>6044</v>
      </c>
      <c r="E51" s="46">
        <f t="shared" si="0"/>
        <v>0</v>
      </c>
      <c r="F51" s="12"/>
    </row>
    <row r="52" spans="1:6" s="3" customFormat="1" ht="13.5" customHeight="1" x14ac:dyDescent="0.25">
      <c r="A52" s="27" t="s">
        <v>39</v>
      </c>
      <c r="B52" s="28" t="s">
        <v>111</v>
      </c>
      <c r="C52" s="29">
        <f>C53+C54+C55</f>
        <v>22885</v>
      </c>
      <c r="D52" s="29">
        <f>D53+D54+D55</f>
        <v>22885</v>
      </c>
      <c r="E52" s="46">
        <f t="shared" si="0"/>
        <v>0</v>
      </c>
      <c r="F52" s="12"/>
    </row>
    <row r="53" spans="1:6" s="3" customFormat="1" ht="25.5" customHeight="1" x14ac:dyDescent="0.25">
      <c r="A53" s="27" t="s">
        <v>40</v>
      </c>
      <c r="B53" s="30" t="s">
        <v>41</v>
      </c>
      <c r="C53" s="31">
        <v>22712</v>
      </c>
      <c r="D53" s="31">
        <v>22712</v>
      </c>
      <c r="E53" s="46">
        <f t="shared" si="0"/>
        <v>0</v>
      </c>
      <c r="F53" s="12"/>
    </row>
    <row r="54" spans="1:6" s="3" customFormat="1" ht="49.5" hidden="1" customHeight="1" x14ac:dyDescent="0.25">
      <c r="A54" s="27" t="s">
        <v>81</v>
      </c>
      <c r="B54" s="40" t="s">
        <v>42</v>
      </c>
      <c r="C54" s="31">
        <v>0</v>
      </c>
      <c r="D54" s="31">
        <v>0</v>
      </c>
      <c r="E54" s="46">
        <f t="shared" si="0"/>
        <v>0</v>
      </c>
      <c r="F54" s="12"/>
    </row>
    <row r="55" spans="1:6" s="3" customFormat="1" ht="15.75" customHeight="1" x14ac:dyDescent="0.25">
      <c r="A55" s="27" t="s">
        <v>43</v>
      </c>
      <c r="B55" s="30" t="s">
        <v>44</v>
      </c>
      <c r="C55" s="31">
        <v>173</v>
      </c>
      <c r="D55" s="31">
        <v>173</v>
      </c>
      <c r="E55" s="46">
        <f t="shared" si="0"/>
        <v>0</v>
      </c>
      <c r="F55" s="12"/>
    </row>
    <row r="56" spans="1:6" s="3" customFormat="1" ht="15.75" customHeight="1" x14ac:dyDescent="0.2">
      <c r="A56" s="27"/>
      <c r="B56" s="28" t="s">
        <v>45</v>
      </c>
      <c r="C56" s="29">
        <f>C18+C21+C33+C41+C50+C52+C27</f>
        <v>1461215</v>
      </c>
      <c r="D56" s="29">
        <f>D18+D21+D33+D41+D50+D52+D27</f>
        <v>1325200</v>
      </c>
      <c r="E56" s="36">
        <f t="shared" si="0"/>
        <v>-136015</v>
      </c>
      <c r="F56" s="12"/>
    </row>
    <row r="57" spans="1:6" s="3" customFormat="1" ht="26.25" customHeight="1" x14ac:dyDescent="0.2">
      <c r="A57" s="27" t="s">
        <v>46</v>
      </c>
      <c r="B57" s="34" t="s">
        <v>112</v>
      </c>
      <c r="C57" s="29">
        <f>C59+C63+C64+C58</f>
        <v>65730.899999999994</v>
      </c>
      <c r="D57" s="29">
        <f>D59+D63+D64+D58</f>
        <v>23750.299999999996</v>
      </c>
      <c r="E57" s="36">
        <f t="shared" si="0"/>
        <v>-41980.6</v>
      </c>
      <c r="F57" s="12"/>
    </row>
    <row r="58" spans="1:6" s="3" customFormat="1" ht="38.25" hidden="1" customHeight="1" x14ac:dyDescent="0.2">
      <c r="A58" s="27" t="s">
        <v>129</v>
      </c>
      <c r="B58" s="41" t="s">
        <v>130</v>
      </c>
      <c r="C58" s="31">
        <v>0</v>
      </c>
      <c r="D58" s="31">
        <v>0</v>
      </c>
      <c r="E58" s="36">
        <f t="shared" si="0"/>
        <v>0</v>
      </c>
      <c r="F58" s="12"/>
    </row>
    <row r="59" spans="1:6" s="3" customFormat="1" ht="53.25" customHeight="1" x14ac:dyDescent="0.25">
      <c r="A59" s="27" t="s">
        <v>47</v>
      </c>
      <c r="B59" s="41" t="s">
        <v>119</v>
      </c>
      <c r="C59" s="31">
        <f>C60+C61+C62</f>
        <v>60747.7</v>
      </c>
      <c r="D59" s="31">
        <f>D60+D61+D62</f>
        <v>18767.099999999999</v>
      </c>
      <c r="E59" s="46">
        <f t="shared" si="0"/>
        <v>-41980.6</v>
      </c>
      <c r="F59" s="12"/>
    </row>
    <row r="60" spans="1:6" s="3" customFormat="1" ht="51" customHeight="1" x14ac:dyDescent="0.25">
      <c r="A60" s="27" t="s">
        <v>95</v>
      </c>
      <c r="B60" s="33" t="s">
        <v>70</v>
      </c>
      <c r="C60" s="31">
        <v>38334.699999999997</v>
      </c>
      <c r="D60" s="31">
        <f>38334.7-375.1-25721</f>
        <v>12238.599999999999</v>
      </c>
      <c r="E60" s="46">
        <f t="shared" si="0"/>
        <v>-26096.1</v>
      </c>
      <c r="F60" s="12"/>
    </row>
    <row r="61" spans="1:6" s="3" customFormat="1" ht="51" x14ac:dyDescent="0.25">
      <c r="A61" s="27" t="s">
        <v>85</v>
      </c>
      <c r="B61" s="41" t="s">
        <v>145</v>
      </c>
      <c r="C61" s="31">
        <v>4470</v>
      </c>
      <c r="D61" s="31">
        <f>4470-2504.5</f>
        <v>1965.5</v>
      </c>
      <c r="E61" s="46">
        <f t="shared" si="0"/>
        <v>-2504.5</v>
      </c>
      <c r="F61" s="12"/>
    </row>
    <row r="62" spans="1:6" s="3" customFormat="1" ht="25.5" x14ac:dyDescent="0.25">
      <c r="A62" s="27" t="s">
        <v>115</v>
      </c>
      <c r="B62" s="41" t="s">
        <v>165</v>
      </c>
      <c r="C62" s="31">
        <v>17943</v>
      </c>
      <c r="D62" s="31">
        <f>17943-5067-8313</f>
        <v>4563</v>
      </c>
      <c r="E62" s="46">
        <f t="shared" si="0"/>
        <v>-13380</v>
      </c>
      <c r="F62" s="12"/>
    </row>
    <row r="63" spans="1:6" s="3" customFormat="1" ht="36.75" customHeight="1" x14ac:dyDescent="0.25">
      <c r="A63" s="27" t="s">
        <v>48</v>
      </c>
      <c r="B63" s="33" t="s">
        <v>49</v>
      </c>
      <c r="C63" s="31">
        <v>683.3</v>
      </c>
      <c r="D63" s="31">
        <v>683.3</v>
      </c>
      <c r="E63" s="46">
        <f t="shared" si="0"/>
        <v>0</v>
      </c>
      <c r="F63" s="12"/>
    </row>
    <row r="64" spans="1:6" s="3" customFormat="1" ht="51.75" x14ac:dyDescent="0.25">
      <c r="A64" s="27" t="s">
        <v>50</v>
      </c>
      <c r="B64" s="30" t="s">
        <v>96</v>
      </c>
      <c r="C64" s="31">
        <v>4299.8999999999996</v>
      </c>
      <c r="D64" s="31">
        <v>4299.8999999999996</v>
      </c>
      <c r="E64" s="46">
        <f t="shared" si="0"/>
        <v>0</v>
      </c>
      <c r="F64" s="12"/>
    </row>
    <row r="65" spans="1:6" s="3" customFormat="1" ht="15.75" customHeight="1" x14ac:dyDescent="0.2">
      <c r="A65" s="27" t="s">
        <v>51</v>
      </c>
      <c r="B65" s="28" t="s">
        <v>113</v>
      </c>
      <c r="C65" s="29">
        <f>C66</f>
        <v>7312</v>
      </c>
      <c r="D65" s="29">
        <f>D66</f>
        <v>7312</v>
      </c>
      <c r="E65" s="36">
        <f t="shared" si="0"/>
        <v>0</v>
      </c>
      <c r="F65" s="12"/>
    </row>
    <row r="66" spans="1:6" s="3" customFormat="1" ht="15" customHeight="1" x14ac:dyDescent="0.25">
      <c r="A66" s="27" t="s">
        <v>86</v>
      </c>
      <c r="B66" s="28" t="s">
        <v>187</v>
      </c>
      <c r="C66" s="31">
        <v>7312</v>
      </c>
      <c r="D66" s="31">
        <v>7312</v>
      </c>
      <c r="E66" s="46">
        <f t="shared" si="0"/>
        <v>0</v>
      </c>
      <c r="F66" s="12"/>
    </row>
    <row r="67" spans="1:6" s="3" customFormat="1" ht="14.25" hidden="1" customHeight="1" x14ac:dyDescent="0.2">
      <c r="A67" s="27" t="s">
        <v>103</v>
      </c>
      <c r="B67" s="28" t="s">
        <v>114</v>
      </c>
      <c r="C67" s="29">
        <f>C69+C68</f>
        <v>0</v>
      </c>
      <c r="D67" s="29">
        <f>D69+D68</f>
        <v>0</v>
      </c>
      <c r="E67" s="36">
        <f t="shared" si="0"/>
        <v>0</v>
      </c>
      <c r="F67" s="12"/>
    </row>
    <row r="68" spans="1:6" s="3" customFormat="1" ht="24" hidden="1" customHeight="1" x14ac:dyDescent="0.2">
      <c r="A68" s="27" t="s">
        <v>104</v>
      </c>
      <c r="B68" s="30" t="s">
        <v>105</v>
      </c>
      <c r="C68" s="31"/>
      <c r="D68" s="31"/>
      <c r="E68" s="36">
        <f t="shared" si="0"/>
        <v>0</v>
      </c>
      <c r="F68" s="12"/>
    </row>
    <row r="69" spans="1:6" s="3" customFormat="1" ht="15.75" hidden="1" customHeight="1" x14ac:dyDescent="0.2">
      <c r="A69" s="27" t="s">
        <v>102</v>
      </c>
      <c r="B69" s="38" t="s">
        <v>101</v>
      </c>
      <c r="C69" s="31"/>
      <c r="D69" s="31"/>
      <c r="E69" s="36">
        <f t="shared" si="0"/>
        <v>0</v>
      </c>
      <c r="F69" s="12"/>
    </row>
    <row r="70" spans="1:6" s="3" customFormat="1" ht="14.25" x14ac:dyDescent="0.2">
      <c r="A70" s="27"/>
      <c r="B70" s="28" t="s">
        <v>125</v>
      </c>
      <c r="C70" s="29">
        <f>C71+C72</f>
        <v>153.5</v>
      </c>
      <c r="D70" s="29">
        <f>D71+D72</f>
        <v>153.5</v>
      </c>
      <c r="E70" s="36">
        <f t="shared" si="0"/>
        <v>0</v>
      </c>
      <c r="F70" s="12"/>
    </row>
    <row r="71" spans="1:6" s="3" customFormat="1" ht="26.25" x14ac:dyDescent="0.25">
      <c r="A71" s="27" t="s">
        <v>128</v>
      </c>
      <c r="B71" s="42" t="s">
        <v>105</v>
      </c>
      <c r="C71" s="31">
        <v>153.5</v>
      </c>
      <c r="D71" s="31">
        <v>153.5</v>
      </c>
      <c r="E71" s="46">
        <f t="shared" si="0"/>
        <v>0</v>
      </c>
      <c r="F71" s="12"/>
    </row>
    <row r="72" spans="1:6" s="3" customFormat="1" ht="0.75" hidden="1" customHeight="1" x14ac:dyDescent="0.2">
      <c r="A72" s="27" t="s">
        <v>124</v>
      </c>
      <c r="B72" s="38" t="s">
        <v>101</v>
      </c>
      <c r="C72" s="31">
        <v>0</v>
      </c>
      <c r="D72" s="31">
        <v>0</v>
      </c>
      <c r="E72" s="36">
        <f t="shared" si="0"/>
        <v>0</v>
      </c>
      <c r="F72" s="12"/>
    </row>
    <row r="73" spans="1:6" s="3" customFormat="1" ht="15.75" customHeight="1" x14ac:dyDescent="0.2">
      <c r="A73" s="27" t="s">
        <v>52</v>
      </c>
      <c r="B73" s="28" t="s">
        <v>139</v>
      </c>
      <c r="C73" s="29">
        <f>C74+C75</f>
        <v>74335.299999999988</v>
      </c>
      <c r="D73" s="29">
        <f>D74+D75</f>
        <v>63431.1</v>
      </c>
      <c r="E73" s="36">
        <f t="shared" si="0"/>
        <v>-10904.19999999999</v>
      </c>
      <c r="F73" s="12"/>
    </row>
    <row r="74" spans="1:6" s="3" customFormat="1" ht="51" customHeight="1" x14ac:dyDescent="0.25">
      <c r="A74" s="27" t="s">
        <v>183</v>
      </c>
      <c r="B74" s="42" t="s">
        <v>184</v>
      </c>
      <c r="C74" s="31">
        <f>10904.2+8300+33200</f>
        <v>52404.2</v>
      </c>
      <c r="D74" s="31">
        <f>10904.2+8300+33200-10904.2</f>
        <v>41500</v>
      </c>
      <c r="E74" s="46">
        <f t="shared" si="0"/>
        <v>-10904.199999999997</v>
      </c>
      <c r="F74" s="13"/>
    </row>
    <row r="75" spans="1:6" s="3" customFormat="1" ht="25.5" customHeight="1" x14ac:dyDescent="0.25">
      <c r="A75" s="27" t="s">
        <v>53</v>
      </c>
      <c r="B75" s="30" t="s">
        <v>54</v>
      </c>
      <c r="C75" s="31">
        <v>21931.1</v>
      </c>
      <c r="D75" s="31">
        <v>21931.1</v>
      </c>
      <c r="E75" s="46">
        <f t="shared" si="0"/>
        <v>0</v>
      </c>
      <c r="F75" s="12"/>
    </row>
    <row r="76" spans="1:6" s="3" customFormat="1" ht="15.75" hidden="1" customHeight="1" x14ac:dyDescent="0.2">
      <c r="A76" s="27" t="s">
        <v>55</v>
      </c>
      <c r="B76" s="28" t="s">
        <v>140</v>
      </c>
      <c r="C76" s="29">
        <f>C77</f>
        <v>0</v>
      </c>
      <c r="D76" s="29">
        <f>D77</f>
        <v>0</v>
      </c>
      <c r="E76" s="36">
        <f t="shared" si="0"/>
        <v>0</v>
      </c>
      <c r="F76" s="12"/>
    </row>
    <row r="77" spans="1:6" s="3" customFormat="1" ht="27" hidden="1" customHeight="1" x14ac:dyDescent="0.2">
      <c r="A77" s="27" t="s">
        <v>56</v>
      </c>
      <c r="B77" s="40" t="s">
        <v>76</v>
      </c>
      <c r="C77" s="31">
        <v>0</v>
      </c>
      <c r="D77" s="31">
        <v>0</v>
      </c>
      <c r="E77" s="36">
        <f t="shared" si="0"/>
        <v>0</v>
      </c>
      <c r="F77" s="12"/>
    </row>
    <row r="78" spans="1:6" s="3" customFormat="1" ht="15.75" customHeight="1" x14ac:dyDescent="0.2">
      <c r="A78" s="27" t="s">
        <v>57</v>
      </c>
      <c r="B78" s="28" t="s">
        <v>141</v>
      </c>
      <c r="C78" s="29">
        <f>C79+C80+C81+C82+C84+C92+C94+C95+C96+C97+C98+C99+C100+C83</f>
        <v>825.5</v>
      </c>
      <c r="D78" s="29">
        <f>D79+D80+D81+D82+D84+D92+D94+D95+D96+D97+D98+D99+D100+D83</f>
        <v>825.5</v>
      </c>
      <c r="E78" s="36">
        <f t="shared" si="0"/>
        <v>0</v>
      </c>
      <c r="F78" s="12"/>
    </row>
    <row r="79" spans="1:6" s="3" customFormat="1" ht="39" customHeight="1" x14ac:dyDescent="0.25">
      <c r="A79" s="27" t="s">
        <v>185</v>
      </c>
      <c r="B79" s="30" t="s">
        <v>186</v>
      </c>
      <c r="C79" s="31">
        <v>825.5</v>
      </c>
      <c r="D79" s="31">
        <v>825.5</v>
      </c>
      <c r="E79" s="46">
        <f t="shared" si="0"/>
        <v>0</v>
      </c>
      <c r="F79" s="12"/>
    </row>
    <row r="80" spans="1:6" s="3" customFormat="1" ht="0.75" hidden="1" customHeight="1" x14ac:dyDescent="0.2">
      <c r="A80" s="27" t="s">
        <v>58</v>
      </c>
      <c r="B80" s="30" t="s">
        <v>59</v>
      </c>
      <c r="C80" s="31">
        <v>0</v>
      </c>
      <c r="D80" s="31">
        <v>0</v>
      </c>
      <c r="E80" s="36">
        <f t="shared" si="0"/>
        <v>0</v>
      </c>
      <c r="F80" s="12"/>
    </row>
    <row r="81" spans="1:6" s="3" customFormat="1" ht="37.5" hidden="1" customHeight="1" x14ac:dyDescent="0.2">
      <c r="A81" s="27" t="s">
        <v>60</v>
      </c>
      <c r="B81" s="30" t="s">
        <v>61</v>
      </c>
      <c r="C81" s="31">
        <v>0</v>
      </c>
      <c r="D81" s="31">
        <v>0</v>
      </c>
      <c r="E81" s="36">
        <f t="shared" si="0"/>
        <v>0</v>
      </c>
      <c r="F81" s="12"/>
    </row>
    <row r="82" spans="1:6" s="3" customFormat="1" ht="27" hidden="1" customHeight="1" x14ac:dyDescent="0.2">
      <c r="A82" s="27" t="s">
        <v>62</v>
      </c>
      <c r="B82" s="30" t="s">
        <v>63</v>
      </c>
      <c r="C82" s="31">
        <v>0</v>
      </c>
      <c r="D82" s="31">
        <v>0</v>
      </c>
      <c r="E82" s="36">
        <f t="shared" ref="E82:E103" si="1">D82-C82</f>
        <v>0</v>
      </c>
      <c r="F82" s="12"/>
    </row>
    <row r="83" spans="1:6" s="3" customFormat="1" ht="37.5" hidden="1" customHeight="1" x14ac:dyDescent="0.2">
      <c r="A83" s="27" t="s">
        <v>171</v>
      </c>
      <c r="B83" s="30" t="s">
        <v>172</v>
      </c>
      <c r="C83" s="31">
        <v>0</v>
      </c>
      <c r="D83" s="31">
        <v>0</v>
      </c>
      <c r="E83" s="36">
        <f t="shared" si="1"/>
        <v>0</v>
      </c>
      <c r="F83" s="12"/>
    </row>
    <row r="84" spans="1:6" s="3" customFormat="1" ht="67.5" hidden="1" customHeight="1" x14ac:dyDescent="0.2">
      <c r="A84" s="27" t="s">
        <v>166</v>
      </c>
      <c r="B84" s="30" t="s">
        <v>173</v>
      </c>
      <c r="C84" s="31">
        <v>0</v>
      </c>
      <c r="D84" s="31">
        <v>0</v>
      </c>
      <c r="E84" s="36">
        <f t="shared" si="1"/>
        <v>0</v>
      </c>
      <c r="F84" s="12"/>
    </row>
    <row r="85" spans="1:6" s="3" customFormat="1" ht="15.75" hidden="1" customHeight="1" x14ac:dyDescent="0.2">
      <c r="A85" s="27" t="s">
        <v>82</v>
      </c>
      <c r="B85" s="30" t="s">
        <v>64</v>
      </c>
      <c r="C85" s="31">
        <v>0</v>
      </c>
      <c r="D85" s="31">
        <v>0</v>
      </c>
      <c r="E85" s="36">
        <f t="shared" si="1"/>
        <v>0</v>
      </c>
      <c r="F85" s="12"/>
    </row>
    <row r="86" spans="1:6" s="3" customFormat="1" ht="1.5" hidden="1" customHeight="1" x14ac:dyDescent="0.2">
      <c r="A86" s="27" t="s">
        <v>87</v>
      </c>
      <c r="B86" s="30" t="s">
        <v>156</v>
      </c>
      <c r="C86" s="31">
        <v>0</v>
      </c>
      <c r="D86" s="31">
        <v>0</v>
      </c>
      <c r="E86" s="36">
        <f t="shared" si="1"/>
        <v>0</v>
      </c>
      <c r="F86" s="12"/>
    </row>
    <row r="87" spans="1:6" s="3" customFormat="1" ht="27" hidden="1" customHeight="1" x14ac:dyDescent="0.2">
      <c r="A87" s="27" t="s">
        <v>131</v>
      </c>
      <c r="B87" s="30" t="s">
        <v>132</v>
      </c>
      <c r="C87" s="31">
        <v>0</v>
      </c>
      <c r="D87" s="31">
        <v>0</v>
      </c>
      <c r="E87" s="36">
        <f t="shared" si="1"/>
        <v>0</v>
      </c>
      <c r="F87" s="12"/>
    </row>
    <row r="88" spans="1:6" s="3" customFormat="1" ht="22.5" hidden="1" customHeight="1" x14ac:dyDescent="0.2">
      <c r="A88" s="27" t="s">
        <v>88</v>
      </c>
      <c r="B88" s="30" t="s">
        <v>157</v>
      </c>
      <c r="C88" s="31">
        <v>0</v>
      </c>
      <c r="D88" s="31">
        <v>0</v>
      </c>
      <c r="E88" s="36">
        <f t="shared" si="1"/>
        <v>0</v>
      </c>
      <c r="F88" s="12"/>
    </row>
    <row r="89" spans="1:6" s="3" customFormat="1" ht="27" hidden="1" customHeight="1" x14ac:dyDescent="0.2">
      <c r="A89" s="27" t="s">
        <v>89</v>
      </c>
      <c r="B89" s="30" t="s">
        <v>158</v>
      </c>
      <c r="C89" s="31">
        <v>0</v>
      </c>
      <c r="D89" s="31">
        <v>0</v>
      </c>
      <c r="E89" s="36">
        <f t="shared" si="1"/>
        <v>0</v>
      </c>
      <c r="F89" s="12"/>
    </row>
    <row r="90" spans="1:6" s="3" customFormat="1" ht="12.75" hidden="1" customHeight="1" x14ac:dyDescent="0.2">
      <c r="A90" s="27" t="s">
        <v>90</v>
      </c>
      <c r="B90" s="30" t="s">
        <v>69</v>
      </c>
      <c r="C90" s="31">
        <v>0</v>
      </c>
      <c r="D90" s="31">
        <v>0</v>
      </c>
      <c r="E90" s="36">
        <f t="shared" si="1"/>
        <v>0</v>
      </c>
      <c r="F90" s="12"/>
    </row>
    <row r="91" spans="1:6" s="3" customFormat="1" ht="27.75" hidden="1" customHeight="1" x14ac:dyDescent="0.2">
      <c r="A91" s="27" t="s">
        <v>106</v>
      </c>
      <c r="B91" s="30" t="s">
        <v>174</v>
      </c>
      <c r="C91" s="31">
        <v>0</v>
      </c>
      <c r="D91" s="31">
        <v>0</v>
      </c>
      <c r="E91" s="36">
        <f t="shared" si="1"/>
        <v>0</v>
      </c>
      <c r="F91" s="12"/>
    </row>
    <row r="92" spans="1:6" s="3" customFormat="1" ht="37.5" hidden="1" customHeight="1" x14ac:dyDescent="0.2">
      <c r="A92" s="27" t="s">
        <v>91</v>
      </c>
      <c r="B92" s="32" t="s">
        <v>175</v>
      </c>
      <c r="C92" s="31">
        <v>0</v>
      </c>
      <c r="D92" s="31">
        <v>0</v>
      </c>
      <c r="E92" s="36">
        <f t="shared" si="1"/>
        <v>0</v>
      </c>
      <c r="F92" s="12"/>
    </row>
    <row r="93" spans="1:6" s="3" customFormat="1" ht="26.25" hidden="1" customHeight="1" x14ac:dyDescent="0.2">
      <c r="A93" s="27" t="s">
        <v>83</v>
      </c>
      <c r="B93" s="30" t="s">
        <v>65</v>
      </c>
      <c r="C93" s="31">
        <v>0</v>
      </c>
      <c r="D93" s="31">
        <v>0</v>
      </c>
      <c r="E93" s="36">
        <f t="shared" si="1"/>
        <v>0</v>
      </c>
      <c r="F93" s="12"/>
    </row>
    <row r="94" spans="1:6" s="3" customFormat="1" ht="25.5" hidden="1" x14ac:dyDescent="0.2">
      <c r="A94" s="27" t="s">
        <v>92</v>
      </c>
      <c r="B94" s="33" t="s">
        <v>77</v>
      </c>
      <c r="C94" s="31">
        <v>0</v>
      </c>
      <c r="D94" s="31">
        <v>0</v>
      </c>
      <c r="E94" s="36">
        <f t="shared" si="1"/>
        <v>0</v>
      </c>
      <c r="F94" s="12"/>
    </row>
    <row r="95" spans="1:6" s="3" customFormat="1" ht="45.75" hidden="1" customHeight="1" x14ac:dyDescent="0.2">
      <c r="A95" s="27" t="s">
        <v>107</v>
      </c>
      <c r="B95" s="33" t="s">
        <v>159</v>
      </c>
      <c r="C95" s="31">
        <v>0</v>
      </c>
      <c r="D95" s="31">
        <v>0</v>
      </c>
      <c r="E95" s="36">
        <f t="shared" si="1"/>
        <v>0</v>
      </c>
      <c r="F95" s="12"/>
    </row>
    <row r="96" spans="1:6" s="3" customFormat="1" ht="24.75" hidden="1" customHeight="1" x14ac:dyDescent="0.2">
      <c r="A96" s="27" t="s">
        <v>133</v>
      </c>
      <c r="B96" s="33" t="s">
        <v>134</v>
      </c>
      <c r="C96" s="31">
        <v>0</v>
      </c>
      <c r="D96" s="31">
        <v>0</v>
      </c>
      <c r="E96" s="36">
        <f t="shared" si="1"/>
        <v>0</v>
      </c>
      <c r="F96" s="12"/>
    </row>
    <row r="97" spans="1:7" s="3" customFormat="1" ht="38.25" hidden="1" customHeight="1" x14ac:dyDescent="0.2">
      <c r="A97" s="27" t="s">
        <v>126</v>
      </c>
      <c r="B97" s="33" t="s">
        <v>127</v>
      </c>
      <c r="C97" s="31">
        <v>0</v>
      </c>
      <c r="D97" s="31">
        <v>0</v>
      </c>
      <c r="E97" s="36">
        <f t="shared" si="1"/>
        <v>0</v>
      </c>
      <c r="F97" s="12"/>
    </row>
    <row r="98" spans="1:7" s="3" customFormat="1" ht="27" hidden="1" customHeight="1" x14ac:dyDescent="0.2">
      <c r="A98" s="27" t="s">
        <v>135</v>
      </c>
      <c r="B98" s="33" t="s">
        <v>136</v>
      </c>
      <c r="C98" s="31">
        <v>0</v>
      </c>
      <c r="D98" s="31">
        <v>0</v>
      </c>
      <c r="E98" s="36">
        <f t="shared" si="1"/>
        <v>0</v>
      </c>
      <c r="F98" s="12"/>
    </row>
    <row r="99" spans="1:7" s="3" customFormat="1" ht="49.5" hidden="1" customHeight="1" x14ac:dyDescent="0.2">
      <c r="A99" s="27" t="s">
        <v>167</v>
      </c>
      <c r="B99" s="33" t="s">
        <v>168</v>
      </c>
      <c r="C99" s="31">
        <v>0</v>
      </c>
      <c r="D99" s="31">
        <v>0</v>
      </c>
      <c r="E99" s="36">
        <f t="shared" si="1"/>
        <v>0</v>
      </c>
      <c r="F99" s="12"/>
    </row>
    <row r="100" spans="1:7" s="3" customFormat="1" ht="15.75" hidden="1" customHeight="1" x14ac:dyDescent="0.2">
      <c r="A100" s="27" t="s">
        <v>93</v>
      </c>
      <c r="B100" s="30" t="s">
        <v>66</v>
      </c>
      <c r="C100" s="31">
        <v>0</v>
      </c>
      <c r="D100" s="31">
        <v>0</v>
      </c>
      <c r="E100" s="36">
        <f t="shared" si="1"/>
        <v>0</v>
      </c>
      <c r="F100" s="12"/>
    </row>
    <row r="101" spans="1:7" s="3" customFormat="1" ht="15.75" hidden="1" customHeight="1" x14ac:dyDescent="0.2">
      <c r="A101" s="27" t="s">
        <v>80</v>
      </c>
      <c r="B101" s="34" t="s">
        <v>142</v>
      </c>
      <c r="C101" s="29">
        <f>C102</f>
        <v>0</v>
      </c>
      <c r="D101" s="29">
        <f>D102</f>
        <v>0</v>
      </c>
      <c r="E101" s="36">
        <f t="shared" si="1"/>
        <v>0</v>
      </c>
      <c r="F101" s="12"/>
    </row>
    <row r="102" spans="1:7" s="3" customFormat="1" ht="15.75" hidden="1" customHeight="1" x14ac:dyDescent="0.2">
      <c r="A102" s="27" t="s">
        <v>94</v>
      </c>
      <c r="B102" s="30" t="s">
        <v>67</v>
      </c>
      <c r="C102" s="31">
        <v>0</v>
      </c>
      <c r="D102" s="31">
        <v>0</v>
      </c>
      <c r="E102" s="36">
        <f t="shared" si="1"/>
        <v>0</v>
      </c>
      <c r="F102" s="12"/>
    </row>
    <row r="103" spans="1:7" ht="13.5" customHeight="1" x14ac:dyDescent="0.2">
      <c r="A103" s="27"/>
      <c r="B103" s="28" t="s">
        <v>68</v>
      </c>
      <c r="C103" s="29">
        <f>C101+C78+C76+C73+C70+C65+C57+C67</f>
        <v>148357.19999999998</v>
      </c>
      <c r="D103" s="29">
        <f>D101+D78+D76+D73+D70+D65+D57+D67</f>
        <v>95472.4</v>
      </c>
      <c r="E103" s="36">
        <f t="shared" si="1"/>
        <v>-52884.799999999988</v>
      </c>
    </row>
    <row r="104" spans="1:7" ht="2.25" hidden="1" customHeight="1" x14ac:dyDescent="0.2">
      <c r="A104" s="18" t="s">
        <v>97</v>
      </c>
      <c r="B104" s="19" t="s">
        <v>98</v>
      </c>
      <c r="C104" s="19"/>
      <c r="D104" s="20">
        <f>D105</f>
        <v>1094200.8999999999</v>
      </c>
      <c r="E104" s="9"/>
      <c r="G104" s="9"/>
    </row>
    <row r="105" spans="1:7" s="15" customFormat="1" ht="18" hidden="1" customHeight="1" x14ac:dyDescent="0.2">
      <c r="A105" s="18" t="s">
        <v>1</v>
      </c>
      <c r="B105" s="23" t="s">
        <v>2</v>
      </c>
      <c r="C105" s="23"/>
      <c r="D105" s="24">
        <f>SUM(D106:D112)</f>
        <v>1094200.8999999999</v>
      </c>
      <c r="E105" s="14"/>
    </row>
    <row r="106" spans="1:7" s="15" customFormat="1" ht="18" hidden="1" customHeight="1" x14ac:dyDescent="0.2">
      <c r="A106" s="18" t="s">
        <v>3</v>
      </c>
      <c r="B106" s="23" t="s">
        <v>71</v>
      </c>
      <c r="C106" s="23"/>
      <c r="D106" s="24">
        <v>27949.9</v>
      </c>
      <c r="E106" s="14"/>
    </row>
    <row r="107" spans="1:7" s="15" customFormat="1" ht="39" hidden="1" customHeight="1" x14ac:dyDescent="0.2">
      <c r="A107" s="18" t="s">
        <v>153</v>
      </c>
      <c r="B107" s="23" t="s">
        <v>152</v>
      </c>
      <c r="C107" s="23"/>
      <c r="D107" s="24">
        <v>150000</v>
      </c>
      <c r="E107" s="14"/>
    </row>
    <row r="108" spans="1:7" s="15" customFormat="1" ht="18.75" hidden="1" customHeight="1" x14ac:dyDescent="0.2">
      <c r="A108" s="18" t="s">
        <v>169</v>
      </c>
      <c r="B108" s="23" t="s">
        <v>170</v>
      </c>
      <c r="C108" s="23"/>
      <c r="D108" s="24">
        <v>8056</v>
      </c>
      <c r="E108" s="14"/>
    </row>
    <row r="109" spans="1:7" s="15" customFormat="1" ht="25.5" hidden="1" x14ac:dyDescent="0.2">
      <c r="A109" s="18" t="s">
        <v>146</v>
      </c>
      <c r="B109" s="21" t="s">
        <v>147</v>
      </c>
      <c r="C109" s="21"/>
      <c r="D109" s="24">
        <v>818405.5</v>
      </c>
      <c r="E109" s="14"/>
    </row>
    <row r="110" spans="1:7" s="15" customFormat="1" ht="25.5" hidden="1" x14ac:dyDescent="0.2">
      <c r="A110" s="18" t="s">
        <v>148</v>
      </c>
      <c r="B110" s="22" t="s">
        <v>155</v>
      </c>
      <c r="C110" s="22"/>
      <c r="D110" s="24">
        <v>75023.100000000006</v>
      </c>
      <c r="E110" s="14"/>
    </row>
    <row r="111" spans="1:7" s="15" customFormat="1" ht="51.75" hidden="1" customHeight="1" x14ac:dyDescent="0.2">
      <c r="A111" s="18" t="s">
        <v>149</v>
      </c>
      <c r="B111" s="21" t="s">
        <v>154</v>
      </c>
      <c r="C111" s="21"/>
      <c r="D111" s="24">
        <v>3031.2</v>
      </c>
      <c r="E111" s="14"/>
    </row>
    <row r="112" spans="1:7" s="15" customFormat="1" ht="38.25" hidden="1" x14ac:dyDescent="0.2">
      <c r="A112" s="18" t="s">
        <v>150</v>
      </c>
      <c r="B112" s="21" t="s">
        <v>151</v>
      </c>
      <c r="C112" s="21"/>
      <c r="D112" s="24">
        <v>11735.2</v>
      </c>
      <c r="E112" s="14"/>
    </row>
    <row r="113" spans="1:5" ht="15.75" hidden="1" x14ac:dyDescent="0.25">
      <c r="A113" s="25"/>
      <c r="B113" s="26" t="s">
        <v>4</v>
      </c>
      <c r="C113" s="26"/>
      <c r="D113" s="20">
        <f>D17+D104</f>
        <v>2514873.2999999998</v>
      </c>
      <c r="E113" s="8"/>
    </row>
    <row r="114" spans="1:5" x14ac:dyDescent="0.2">
      <c r="D114" s="17"/>
    </row>
    <row r="115" spans="1:5" x14ac:dyDescent="0.2">
      <c r="B115" s="4"/>
      <c r="C115" s="4"/>
      <c r="D115" s="17"/>
      <c r="E115" s="1"/>
    </row>
    <row r="119" spans="1:5" x14ac:dyDescent="0.2">
      <c r="A119" s="2"/>
    </row>
  </sheetData>
  <mergeCells count="12">
    <mergeCell ref="E14:E16"/>
    <mergeCell ref="B1:D1"/>
    <mergeCell ref="B2:D2"/>
    <mergeCell ref="B3:D3"/>
    <mergeCell ref="B4:D4"/>
    <mergeCell ref="B5:D5"/>
    <mergeCell ref="A9:D9"/>
    <mergeCell ref="A10:D10"/>
    <mergeCell ref="A14:A16"/>
    <mergeCell ref="B14:B16"/>
    <mergeCell ref="D14:D16"/>
    <mergeCell ref="C14:C16"/>
  </mergeCells>
  <pageMargins left="0.38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6"/>
  <sheetViews>
    <sheetView zoomScale="97" zoomScaleNormal="97" zoomScaleSheetLayoutView="75" workbookViewId="0">
      <selection activeCell="B1" sqref="B1:C1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2.28515625" style="9" customWidth="1"/>
    <col min="4" max="4" width="9.140625" style="2" customWidth="1"/>
    <col min="5" max="5" width="10.5703125" style="9" customWidth="1"/>
    <col min="6" max="6" width="10.5703125" style="2" customWidth="1"/>
    <col min="7" max="7" width="4.140625" style="2" customWidth="1"/>
    <col min="8" max="8" width="4.42578125" style="2" customWidth="1"/>
    <col min="9" max="9" width="5" style="2" customWidth="1"/>
    <col min="10" max="16384" width="9.140625" style="2"/>
  </cols>
  <sheetData>
    <row r="1" spans="1:5" ht="21" customHeight="1" x14ac:dyDescent="0.3">
      <c r="B1" s="71" t="s">
        <v>188</v>
      </c>
      <c r="C1" s="71"/>
    </row>
    <row r="2" spans="1:5" hidden="1" x14ac:dyDescent="0.2">
      <c r="B2" s="72"/>
      <c r="C2" s="72"/>
    </row>
    <row r="3" spans="1:5" hidden="1" x14ac:dyDescent="0.2">
      <c r="B3" s="72"/>
      <c r="C3" s="72"/>
    </row>
    <row r="4" spans="1:5" hidden="1" x14ac:dyDescent="0.2">
      <c r="B4" s="72"/>
      <c r="C4" s="72"/>
    </row>
    <row r="5" spans="1:5" hidden="1" x14ac:dyDescent="0.2">
      <c r="B5" s="72"/>
      <c r="C5" s="72"/>
    </row>
    <row r="6" spans="1:5" ht="6" hidden="1" customHeight="1" x14ac:dyDescent="0.2"/>
    <row r="7" spans="1:5" ht="12.75" hidden="1" customHeight="1" x14ac:dyDescent="0.2">
      <c r="B7" s="43"/>
      <c r="C7" s="16"/>
    </row>
    <row r="8" spans="1:5" ht="12.75" hidden="1" customHeight="1" x14ac:dyDescent="0.2">
      <c r="B8" s="43"/>
      <c r="C8" s="16"/>
    </row>
    <row r="9" spans="1:5" ht="13.5" customHeight="1" x14ac:dyDescent="0.25">
      <c r="A9" s="73" t="s">
        <v>189</v>
      </c>
      <c r="B9" s="73"/>
      <c r="C9" s="73"/>
    </row>
    <row r="10" spans="1:5" ht="15.75" x14ac:dyDescent="0.25">
      <c r="A10" s="73" t="s">
        <v>176</v>
      </c>
      <c r="B10" s="73"/>
      <c r="C10" s="73"/>
    </row>
    <row r="11" spans="1:5" s="3" customFormat="1" ht="12.75" customHeight="1" x14ac:dyDescent="0.2">
      <c r="A11" s="74" t="s">
        <v>0</v>
      </c>
      <c r="B11" s="74" t="s">
        <v>6</v>
      </c>
      <c r="C11" s="69" t="s">
        <v>5</v>
      </c>
      <c r="E11" s="12"/>
    </row>
    <row r="12" spans="1:5" s="3" customFormat="1" ht="12.75" customHeight="1" x14ac:dyDescent="0.2">
      <c r="A12" s="75"/>
      <c r="B12" s="75"/>
      <c r="C12" s="70"/>
      <c r="E12" s="12"/>
    </row>
    <row r="13" spans="1:5" s="3" customFormat="1" ht="15.75" customHeight="1" x14ac:dyDescent="0.2">
      <c r="A13" s="75"/>
      <c r="B13" s="75"/>
      <c r="C13" s="70"/>
      <c r="E13" s="12"/>
    </row>
    <row r="14" spans="1:5" s="3" customFormat="1" ht="13.5" customHeight="1" x14ac:dyDescent="0.2">
      <c r="A14" s="27" t="s">
        <v>7</v>
      </c>
      <c r="B14" s="35" t="s">
        <v>8</v>
      </c>
      <c r="C14" s="36">
        <f>C53+C100</f>
        <v>1420672.4</v>
      </c>
      <c r="D14" s="11"/>
      <c r="E14" s="13"/>
    </row>
    <row r="15" spans="1:5" s="3" customFormat="1" ht="12.75" customHeight="1" x14ac:dyDescent="0.2">
      <c r="A15" s="27" t="s">
        <v>9</v>
      </c>
      <c r="B15" s="37" t="s">
        <v>10</v>
      </c>
      <c r="C15" s="29">
        <f>C16+C17</f>
        <v>765500</v>
      </c>
      <c r="D15" s="6"/>
      <c r="E15" s="12"/>
    </row>
    <row r="16" spans="1:5" s="3" customFormat="1" ht="12" hidden="1" customHeight="1" x14ac:dyDescent="0.2">
      <c r="A16" s="27" t="s">
        <v>11</v>
      </c>
      <c r="B16" s="38" t="s">
        <v>12</v>
      </c>
      <c r="C16" s="31">
        <v>0</v>
      </c>
      <c r="D16" s="5"/>
      <c r="E16" s="12"/>
    </row>
    <row r="17" spans="1:5" s="3" customFormat="1" ht="12" customHeight="1" x14ac:dyDescent="0.2">
      <c r="A17" s="27" t="s">
        <v>177</v>
      </c>
      <c r="B17" s="38" t="s">
        <v>13</v>
      </c>
      <c r="C17" s="31">
        <v>765500</v>
      </c>
      <c r="D17" s="5"/>
      <c r="E17" s="12"/>
    </row>
    <row r="18" spans="1:5" s="3" customFormat="1" ht="0.75" hidden="1" customHeight="1" x14ac:dyDescent="0.2">
      <c r="A18" s="27" t="s">
        <v>14</v>
      </c>
      <c r="B18" s="34" t="s">
        <v>15</v>
      </c>
      <c r="C18" s="29">
        <f>C19</f>
        <v>0</v>
      </c>
      <c r="E18" s="12"/>
    </row>
    <row r="19" spans="1:5" s="3" customFormat="1" ht="13.5" hidden="1" customHeight="1" x14ac:dyDescent="0.2">
      <c r="A19" s="27" t="s">
        <v>16</v>
      </c>
      <c r="B19" s="30" t="s">
        <v>17</v>
      </c>
      <c r="C19" s="31">
        <f>C20+C21+C22+C23</f>
        <v>0</v>
      </c>
      <c r="E19" s="12"/>
    </row>
    <row r="20" spans="1:5" s="3" customFormat="1" ht="13.5" hidden="1" customHeight="1" x14ac:dyDescent="0.2">
      <c r="A20" s="27" t="s">
        <v>18</v>
      </c>
      <c r="B20" s="38" t="s">
        <v>19</v>
      </c>
      <c r="C20" s="31">
        <v>0</v>
      </c>
      <c r="D20" s="5"/>
      <c r="E20" s="12"/>
    </row>
    <row r="21" spans="1:5" s="3" customFormat="1" ht="13.5" hidden="1" customHeight="1" x14ac:dyDescent="0.2">
      <c r="A21" s="39" t="s">
        <v>20</v>
      </c>
      <c r="B21" s="38" t="s">
        <v>21</v>
      </c>
      <c r="C21" s="31">
        <v>0</v>
      </c>
      <c r="E21" s="12"/>
    </row>
    <row r="22" spans="1:5" s="3" customFormat="1" ht="27.75" hidden="1" customHeight="1" x14ac:dyDescent="0.2">
      <c r="A22" s="27" t="s">
        <v>22</v>
      </c>
      <c r="B22" s="30" t="s">
        <v>23</v>
      </c>
      <c r="C22" s="31">
        <v>0</v>
      </c>
      <c r="D22" s="5"/>
      <c r="E22" s="12"/>
    </row>
    <row r="23" spans="1:5" s="3" customFormat="1" ht="24.75" hidden="1" customHeight="1" x14ac:dyDescent="0.2">
      <c r="A23" s="27" t="s">
        <v>24</v>
      </c>
      <c r="B23" s="30" t="s">
        <v>25</v>
      </c>
      <c r="C23" s="31">
        <v>0</v>
      </c>
      <c r="E23" s="12"/>
    </row>
    <row r="24" spans="1:5" s="3" customFormat="1" ht="16.5" customHeight="1" x14ac:dyDescent="0.2">
      <c r="A24" s="27" t="s">
        <v>14</v>
      </c>
      <c r="B24" s="34" t="s">
        <v>117</v>
      </c>
      <c r="C24" s="29">
        <f>C25</f>
        <v>28737</v>
      </c>
      <c r="E24" s="12"/>
    </row>
    <row r="25" spans="1:5" s="3" customFormat="1" ht="25.5" customHeight="1" x14ac:dyDescent="0.2">
      <c r="A25" s="27" t="s">
        <v>16</v>
      </c>
      <c r="B25" s="30" t="s">
        <v>116</v>
      </c>
      <c r="C25" s="29">
        <f>C26+C27+C28+C29</f>
        <v>28737</v>
      </c>
      <c r="D25" s="6"/>
      <c r="E25" s="12"/>
    </row>
    <row r="26" spans="1:5" s="3" customFormat="1" ht="37.5" customHeight="1" x14ac:dyDescent="0.2">
      <c r="A26" s="27" t="s">
        <v>178</v>
      </c>
      <c r="B26" s="30" t="s">
        <v>120</v>
      </c>
      <c r="C26" s="31">
        <v>13357</v>
      </c>
      <c r="D26" s="6"/>
      <c r="E26" s="12"/>
    </row>
    <row r="27" spans="1:5" s="3" customFormat="1" ht="51" customHeight="1" x14ac:dyDescent="0.2">
      <c r="A27" s="27" t="s">
        <v>179</v>
      </c>
      <c r="B27" s="30" t="s">
        <v>121</v>
      </c>
      <c r="C27" s="31">
        <v>103</v>
      </c>
      <c r="D27" s="6"/>
      <c r="E27" s="12"/>
    </row>
    <row r="28" spans="1:5" s="3" customFormat="1" ht="37.5" customHeight="1" x14ac:dyDescent="0.2">
      <c r="A28" s="27" t="s">
        <v>180</v>
      </c>
      <c r="B28" s="30" t="s">
        <v>122</v>
      </c>
      <c r="C28" s="31">
        <v>17523</v>
      </c>
      <c r="D28" s="6"/>
      <c r="E28" s="12"/>
    </row>
    <row r="29" spans="1:5" s="3" customFormat="1" ht="36" customHeight="1" x14ac:dyDescent="0.2">
      <c r="A29" s="27" t="s">
        <v>181</v>
      </c>
      <c r="B29" s="30" t="s">
        <v>123</v>
      </c>
      <c r="C29" s="31">
        <v>-2246</v>
      </c>
      <c r="D29" s="6"/>
      <c r="E29" s="12"/>
    </row>
    <row r="30" spans="1:5" s="3" customFormat="1" ht="12" customHeight="1" x14ac:dyDescent="0.2">
      <c r="A30" s="27" t="s">
        <v>118</v>
      </c>
      <c r="B30" s="28" t="s">
        <v>108</v>
      </c>
      <c r="C30" s="29">
        <f>C31+C35+C36+C37</f>
        <v>305008</v>
      </c>
      <c r="E30" s="12"/>
    </row>
    <row r="31" spans="1:5" s="3" customFormat="1" ht="12" customHeight="1" x14ac:dyDescent="0.2">
      <c r="A31" s="27" t="s">
        <v>26</v>
      </c>
      <c r="B31" s="30" t="s">
        <v>27</v>
      </c>
      <c r="C31" s="31">
        <f>C32+C33</f>
        <v>230691</v>
      </c>
      <c r="E31" s="12"/>
    </row>
    <row r="32" spans="1:5" s="3" customFormat="1" ht="23.25" customHeight="1" x14ac:dyDescent="0.2">
      <c r="A32" s="27" t="s">
        <v>160</v>
      </c>
      <c r="B32" s="30" t="s">
        <v>28</v>
      </c>
      <c r="C32" s="31">
        <f>176100+7000-12000</f>
        <v>171100</v>
      </c>
      <c r="D32" s="6"/>
      <c r="E32" s="12"/>
    </row>
    <row r="33" spans="1:5" s="3" customFormat="1" ht="40.5" customHeight="1" x14ac:dyDescent="0.2">
      <c r="A33" s="27" t="s">
        <v>161</v>
      </c>
      <c r="B33" s="30" t="s">
        <v>162</v>
      </c>
      <c r="C33" s="31">
        <v>59591</v>
      </c>
      <c r="D33" s="6"/>
      <c r="E33" s="12"/>
    </row>
    <row r="34" spans="1:5" s="3" customFormat="1" ht="13.5" hidden="1" customHeight="1" x14ac:dyDescent="0.2">
      <c r="A34" s="27"/>
      <c r="B34" s="30"/>
      <c r="C34" s="31"/>
      <c r="E34" s="12"/>
    </row>
    <row r="35" spans="1:5" s="3" customFormat="1" ht="13.5" customHeight="1" x14ac:dyDescent="0.2">
      <c r="A35" s="27" t="s">
        <v>163</v>
      </c>
      <c r="B35" s="38" t="s">
        <v>29</v>
      </c>
      <c r="C35" s="31">
        <f>81708-13000</f>
        <v>68708</v>
      </c>
      <c r="D35" s="6"/>
      <c r="E35" s="12"/>
    </row>
    <row r="36" spans="1:5" s="3" customFormat="1" ht="12" customHeight="1" x14ac:dyDescent="0.2">
      <c r="A36" s="27" t="s">
        <v>164</v>
      </c>
      <c r="B36" s="38" t="s">
        <v>30</v>
      </c>
      <c r="C36" s="31">
        <v>2992</v>
      </c>
      <c r="D36" s="6"/>
      <c r="E36" s="12"/>
    </row>
    <row r="37" spans="1:5" s="3" customFormat="1" ht="23.25" customHeight="1" x14ac:dyDescent="0.2">
      <c r="A37" s="27" t="s">
        <v>99</v>
      </c>
      <c r="B37" s="30" t="s">
        <v>100</v>
      </c>
      <c r="C37" s="31">
        <v>2617</v>
      </c>
      <c r="D37" s="6"/>
      <c r="E37" s="12"/>
    </row>
    <row r="38" spans="1:5" s="3" customFormat="1" ht="11.25" customHeight="1" x14ac:dyDescent="0.2">
      <c r="A38" s="27" t="s">
        <v>31</v>
      </c>
      <c r="B38" s="28" t="s">
        <v>109</v>
      </c>
      <c r="C38" s="29">
        <f>C39+C40+C44+C41</f>
        <v>197026</v>
      </c>
      <c r="E38" s="12"/>
    </row>
    <row r="39" spans="1:5" s="3" customFormat="1" ht="23.25" customHeight="1" x14ac:dyDescent="0.2">
      <c r="A39" s="27" t="s">
        <v>32</v>
      </c>
      <c r="B39" s="30" t="s">
        <v>84</v>
      </c>
      <c r="C39" s="31">
        <v>56736</v>
      </c>
      <c r="D39" s="6"/>
      <c r="E39" s="12"/>
    </row>
    <row r="40" spans="1:5" s="3" customFormat="1" ht="12" customHeight="1" x14ac:dyDescent="0.2">
      <c r="A40" s="27" t="s">
        <v>182</v>
      </c>
      <c r="B40" s="38" t="s">
        <v>33</v>
      </c>
      <c r="C40" s="31">
        <f>88800-10000</f>
        <v>78800</v>
      </c>
      <c r="D40" s="5"/>
      <c r="E40" s="12"/>
    </row>
    <row r="41" spans="1:5" s="3" customFormat="1" ht="11.25" hidden="1" customHeight="1" x14ac:dyDescent="0.2">
      <c r="A41" s="27" t="s">
        <v>34</v>
      </c>
      <c r="B41" s="38" t="s">
        <v>72</v>
      </c>
      <c r="C41" s="31">
        <f>C42+C43</f>
        <v>0</v>
      </c>
      <c r="E41" s="12"/>
    </row>
    <row r="42" spans="1:5" s="3" customFormat="1" ht="11.25" hidden="1" customHeight="1" x14ac:dyDescent="0.2">
      <c r="A42" s="27" t="s">
        <v>73</v>
      </c>
      <c r="B42" s="38" t="s">
        <v>78</v>
      </c>
      <c r="C42" s="31"/>
      <c r="E42" s="12"/>
    </row>
    <row r="43" spans="1:5" s="3" customFormat="1" ht="11.25" hidden="1" customHeight="1" x14ac:dyDescent="0.2">
      <c r="A43" s="27" t="s">
        <v>74</v>
      </c>
      <c r="B43" s="38" t="s">
        <v>79</v>
      </c>
      <c r="C43" s="31"/>
      <c r="E43" s="12"/>
    </row>
    <row r="44" spans="1:5" s="3" customFormat="1" ht="12.75" customHeight="1" x14ac:dyDescent="0.2">
      <c r="A44" s="27" t="s">
        <v>35</v>
      </c>
      <c r="B44" s="38" t="s">
        <v>36</v>
      </c>
      <c r="C44" s="31">
        <f>C45+C46</f>
        <v>61490</v>
      </c>
      <c r="E44" s="12"/>
    </row>
    <row r="45" spans="1:5" s="3" customFormat="1" ht="24.75" customHeight="1" x14ac:dyDescent="0.2">
      <c r="A45" s="27" t="s">
        <v>137</v>
      </c>
      <c r="B45" s="30" t="s">
        <v>143</v>
      </c>
      <c r="C45" s="31">
        <v>38109</v>
      </c>
      <c r="D45" s="5"/>
      <c r="E45" s="12"/>
    </row>
    <row r="46" spans="1:5" s="3" customFormat="1" ht="25.5" customHeight="1" x14ac:dyDescent="0.2">
      <c r="A46" s="27" t="s">
        <v>138</v>
      </c>
      <c r="B46" s="30" t="s">
        <v>144</v>
      </c>
      <c r="C46" s="31">
        <v>23381</v>
      </c>
      <c r="D46" s="6"/>
      <c r="E46" s="12"/>
    </row>
    <row r="47" spans="1:5" s="3" customFormat="1" ht="14.25" customHeight="1" x14ac:dyDescent="0.2">
      <c r="A47" s="27" t="s">
        <v>37</v>
      </c>
      <c r="B47" s="34" t="s">
        <v>110</v>
      </c>
      <c r="C47" s="29">
        <f>C48</f>
        <v>6044</v>
      </c>
      <c r="E47" s="12"/>
    </row>
    <row r="48" spans="1:5" s="3" customFormat="1" ht="11.25" customHeight="1" x14ac:dyDescent="0.2">
      <c r="A48" s="27" t="s">
        <v>38</v>
      </c>
      <c r="B48" s="38" t="s">
        <v>75</v>
      </c>
      <c r="C48" s="31">
        <v>6044</v>
      </c>
      <c r="E48" s="12"/>
    </row>
    <row r="49" spans="1:5" s="3" customFormat="1" ht="13.5" customHeight="1" x14ac:dyDescent="0.2">
      <c r="A49" s="27" t="s">
        <v>39</v>
      </c>
      <c r="B49" s="28" t="s">
        <v>111</v>
      </c>
      <c r="C49" s="29">
        <f>C50+C51+C52</f>
        <v>22885</v>
      </c>
      <c r="E49" s="12"/>
    </row>
    <row r="50" spans="1:5" s="3" customFormat="1" ht="25.5" customHeight="1" x14ac:dyDescent="0.2">
      <c r="A50" s="27" t="s">
        <v>40</v>
      </c>
      <c r="B50" s="30" t="s">
        <v>41</v>
      </c>
      <c r="C50" s="31">
        <v>22712</v>
      </c>
      <c r="E50" s="12"/>
    </row>
    <row r="51" spans="1:5" s="3" customFormat="1" ht="49.5" hidden="1" customHeight="1" x14ac:dyDescent="0.2">
      <c r="A51" s="27" t="s">
        <v>81</v>
      </c>
      <c r="B51" s="40" t="s">
        <v>42</v>
      </c>
      <c r="C51" s="31">
        <v>0</v>
      </c>
      <c r="E51" s="12"/>
    </row>
    <row r="52" spans="1:5" s="3" customFormat="1" ht="15.75" customHeight="1" x14ac:dyDescent="0.2">
      <c r="A52" s="27" t="s">
        <v>43</v>
      </c>
      <c r="B52" s="30" t="s">
        <v>44</v>
      </c>
      <c r="C52" s="31">
        <v>173</v>
      </c>
      <c r="E52" s="12"/>
    </row>
    <row r="53" spans="1:5" s="3" customFormat="1" ht="15.75" customHeight="1" x14ac:dyDescent="0.2">
      <c r="A53" s="27"/>
      <c r="B53" s="28" t="s">
        <v>45</v>
      </c>
      <c r="C53" s="29">
        <f>C15+C18+C30+C38+C47+C49+C24</f>
        <v>1325200</v>
      </c>
      <c r="E53" s="12"/>
    </row>
    <row r="54" spans="1:5" s="3" customFormat="1" ht="26.25" customHeight="1" x14ac:dyDescent="0.2">
      <c r="A54" s="27" t="s">
        <v>46</v>
      </c>
      <c r="B54" s="34" t="s">
        <v>112</v>
      </c>
      <c r="C54" s="29">
        <f>C56+C60+C61+C55</f>
        <v>23750.299999999996</v>
      </c>
      <c r="E54" s="12"/>
    </row>
    <row r="55" spans="1:5" s="3" customFormat="1" ht="38.25" hidden="1" customHeight="1" x14ac:dyDescent="0.2">
      <c r="A55" s="27" t="s">
        <v>129</v>
      </c>
      <c r="B55" s="41" t="s">
        <v>130</v>
      </c>
      <c r="C55" s="31">
        <v>0</v>
      </c>
      <c r="D55" s="6"/>
      <c r="E55" s="12"/>
    </row>
    <row r="56" spans="1:5" s="3" customFormat="1" ht="53.25" customHeight="1" x14ac:dyDescent="0.2">
      <c r="A56" s="27" t="s">
        <v>47</v>
      </c>
      <c r="B56" s="41" t="s">
        <v>119</v>
      </c>
      <c r="C56" s="31">
        <f>C57+C58+C59</f>
        <v>18767.099999999999</v>
      </c>
      <c r="E56" s="12"/>
    </row>
    <row r="57" spans="1:5" s="3" customFormat="1" ht="51" customHeight="1" x14ac:dyDescent="0.2">
      <c r="A57" s="27" t="s">
        <v>95</v>
      </c>
      <c r="B57" s="33" t="s">
        <v>70</v>
      </c>
      <c r="C57" s="31">
        <f>38334.7-375.1-25721</f>
        <v>12238.599999999999</v>
      </c>
      <c r="D57" s="6"/>
      <c r="E57" s="12"/>
    </row>
    <row r="58" spans="1:5" s="3" customFormat="1" ht="38.25" x14ac:dyDescent="0.2">
      <c r="A58" s="27" t="s">
        <v>85</v>
      </c>
      <c r="B58" s="41" t="s">
        <v>145</v>
      </c>
      <c r="C58" s="31">
        <f>4470-2504.5</f>
        <v>1965.5</v>
      </c>
      <c r="D58" s="6"/>
      <c r="E58" s="12"/>
    </row>
    <row r="59" spans="1:5" s="3" customFormat="1" ht="25.5" x14ac:dyDescent="0.2">
      <c r="A59" s="27" t="s">
        <v>115</v>
      </c>
      <c r="B59" s="41" t="s">
        <v>165</v>
      </c>
      <c r="C59" s="31">
        <f>17943-5067-8313</f>
        <v>4563</v>
      </c>
      <c r="D59" s="6"/>
      <c r="E59" s="12"/>
    </row>
    <row r="60" spans="1:5" s="3" customFormat="1" ht="36.75" customHeight="1" x14ac:dyDescent="0.2">
      <c r="A60" s="27" t="s">
        <v>48</v>
      </c>
      <c r="B60" s="33" t="s">
        <v>49</v>
      </c>
      <c r="C60" s="31">
        <v>683.3</v>
      </c>
      <c r="D60" s="6"/>
      <c r="E60" s="12"/>
    </row>
    <row r="61" spans="1:5" s="3" customFormat="1" ht="51" x14ac:dyDescent="0.2">
      <c r="A61" s="27" t="s">
        <v>50</v>
      </c>
      <c r="B61" s="30" t="s">
        <v>96</v>
      </c>
      <c r="C61" s="31">
        <v>4299.8999999999996</v>
      </c>
      <c r="D61" s="6"/>
      <c r="E61" s="12"/>
    </row>
    <row r="62" spans="1:5" s="3" customFormat="1" ht="15.75" customHeight="1" x14ac:dyDescent="0.2">
      <c r="A62" s="27" t="s">
        <v>51</v>
      </c>
      <c r="B62" s="28" t="s">
        <v>113</v>
      </c>
      <c r="C62" s="29">
        <f>C63</f>
        <v>7312</v>
      </c>
      <c r="E62" s="12"/>
    </row>
    <row r="63" spans="1:5" s="3" customFormat="1" ht="15" customHeight="1" x14ac:dyDescent="0.2">
      <c r="A63" s="27" t="s">
        <v>86</v>
      </c>
      <c r="B63" s="28" t="s">
        <v>187</v>
      </c>
      <c r="C63" s="31">
        <v>7312</v>
      </c>
      <c r="E63" s="12"/>
    </row>
    <row r="64" spans="1:5" s="3" customFormat="1" ht="14.25" hidden="1" customHeight="1" x14ac:dyDescent="0.2">
      <c r="A64" s="27" t="s">
        <v>103</v>
      </c>
      <c r="B64" s="28" t="s">
        <v>114</v>
      </c>
      <c r="C64" s="29">
        <f>C66+C65</f>
        <v>0</v>
      </c>
      <c r="E64" s="12"/>
    </row>
    <row r="65" spans="1:5" s="3" customFormat="1" ht="24" hidden="1" customHeight="1" x14ac:dyDescent="0.2">
      <c r="A65" s="27" t="s">
        <v>104</v>
      </c>
      <c r="B65" s="30" t="s">
        <v>105</v>
      </c>
      <c r="C65" s="31"/>
      <c r="E65" s="12"/>
    </row>
    <row r="66" spans="1:5" s="3" customFormat="1" ht="15.75" hidden="1" customHeight="1" x14ac:dyDescent="0.2">
      <c r="A66" s="27" t="s">
        <v>102</v>
      </c>
      <c r="B66" s="38" t="s">
        <v>101</v>
      </c>
      <c r="C66" s="31"/>
      <c r="D66" s="6"/>
      <c r="E66" s="12"/>
    </row>
    <row r="67" spans="1:5" s="3" customFormat="1" x14ac:dyDescent="0.2">
      <c r="A67" s="27"/>
      <c r="B67" s="28" t="s">
        <v>125</v>
      </c>
      <c r="C67" s="29">
        <f>C68+C69</f>
        <v>153.5</v>
      </c>
      <c r="D67" s="6"/>
      <c r="E67" s="12"/>
    </row>
    <row r="68" spans="1:5" s="3" customFormat="1" ht="25.5" x14ac:dyDescent="0.2">
      <c r="A68" s="27" t="s">
        <v>128</v>
      </c>
      <c r="B68" s="42" t="s">
        <v>105</v>
      </c>
      <c r="C68" s="31">
        <v>153.5</v>
      </c>
      <c r="D68" s="6"/>
      <c r="E68" s="12"/>
    </row>
    <row r="69" spans="1:5" s="3" customFormat="1" ht="0.75" hidden="1" customHeight="1" x14ac:dyDescent="0.2">
      <c r="A69" s="27" t="s">
        <v>124</v>
      </c>
      <c r="B69" s="38" t="s">
        <v>101</v>
      </c>
      <c r="C69" s="31">
        <v>0</v>
      </c>
      <c r="D69" s="6"/>
      <c r="E69" s="12"/>
    </row>
    <row r="70" spans="1:5" s="3" customFormat="1" ht="15.75" customHeight="1" x14ac:dyDescent="0.2">
      <c r="A70" s="27" t="s">
        <v>52</v>
      </c>
      <c r="B70" s="28" t="s">
        <v>139</v>
      </c>
      <c r="C70" s="29">
        <f>C71+C72</f>
        <v>63431.1</v>
      </c>
      <c r="E70" s="12"/>
    </row>
    <row r="71" spans="1:5" s="3" customFormat="1" ht="51" customHeight="1" x14ac:dyDescent="0.2">
      <c r="A71" s="27" t="s">
        <v>183</v>
      </c>
      <c r="B71" s="42" t="s">
        <v>184</v>
      </c>
      <c r="C71" s="31">
        <f>10904.2+8300+33200-10904.2</f>
        <v>41500</v>
      </c>
      <c r="D71" s="6"/>
      <c r="E71" s="13"/>
    </row>
    <row r="72" spans="1:5" s="3" customFormat="1" ht="25.5" customHeight="1" x14ac:dyDescent="0.2">
      <c r="A72" s="27" t="s">
        <v>53</v>
      </c>
      <c r="B72" s="30" t="s">
        <v>54</v>
      </c>
      <c r="C72" s="31">
        <v>21931.1</v>
      </c>
      <c r="D72" s="6"/>
      <c r="E72" s="12"/>
    </row>
    <row r="73" spans="1:5" s="3" customFormat="1" ht="15.75" hidden="1" customHeight="1" x14ac:dyDescent="0.2">
      <c r="A73" s="27" t="s">
        <v>55</v>
      </c>
      <c r="B73" s="28" t="s">
        <v>140</v>
      </c>
      <c r="C73" s="29">
        <f>C74</f>
        <v>0</v>
      </c>
      <c r="E73" s="12"/>
    </row>
    <row r="74" spans="1:5" s="3" customFormat="1" ht="27" hidden="1" customHeight="1" x14ac:dyDescent="0.2">
      <c r="A74" s="27" t="s">
        <v>56</v>
      </c>
      <c r="B74" s="40" t="s">
        <v>76</v>
      </c>
      <c r="C74" s="31">
        <v>0</v>
      </c>
      <c r="D74" s="6"/>
      <c r="E74" s="12"/>
    </row>
    <row r="75" spans="1:5" s="3" customFormat="1" ht="15.75" customHeight="1" x14ac:dyDescent="0.2">
      <c r="A75" s="27" t="s">
        <v>57</v>
      </c>
      <c r="B75" s="28" t="s">
        <v>141</v>
      </c>
      <c r="C75" s="29">
        <f>C76+C77+C78+C79+C81+C89+C91+C92+C93+C94+C95+C96+C97+C80</f>
        <v>825.5</v>
      </c>
      <c r="D75" s="10"/>
      <c r="E75" s="12"/>
    </row>
    <row r="76" spans="1:5" s="3" customFormat="1" ht="39" customHeight="1" x14ac:dyDescent="0.2">
      <c r="A76" s="27" t="s">
        <v>185</v>
      </c>
      <c r="B76" s="30" t="s">
        <v>186</v>
      </c>
      <c r="C76" s="31">
        <v>825.5</v>
      </c>
      <c r="E76" s="12"/>
    </row>
    <row r="77" spans="1:5" s="3" customFormat="1" ht="0.75" hidden="1" customHeight="1" x14ac:dyDescent="0.2">
      <c r="A77" s="27" t="s">
        <v>58</v>
      </c>
      <c r="B77" s="30" t="s">
        <v>59</v>
      </c>
      <c r="C77" s="31">
        <v>0</v>
      </c>
      <c r="E77" s="12"/>
    </row>
    <row r="78" spans="1:5" s="3" customFormat="1" ht="37.5" hidden="1" customHeight="1" x14ac:dyDescent="0.2">
      <c r="A78" s="27" t="s">
        <v>60</v>
      </c>
      <c r="B78" s="30" t="s">
        <v>61</v>
      </c>
      <c r="C78" s="31">
        <v>0</v>
      </c>
      <c r="D78" s="6"/>
      <c r="E78" s="12"/>
    </row>
    <row r="79" spans="1:5" s="3" customFormat="1" ht="27" hidden="1" customHeight="1" x14ac:dyDescent="0.2">
      <c r="A79" s="27" t="s">
        <v>62</v>
      </c>
      <c r="B79" s="30" t="s">
        <v>63</v>
      </c>
      <c r="C79" s="31">
        <v>0</v>
      </c>
      <c r="E79" s="12"/>
    </row>
    <row r="80" spans="1:5" s="3" customFormat="1" ht="37.5" hidden="1" customHeight="1" x14ac:dyDescent="0.2">
      <c r="A80" s="27" t="s">
        <v>171</v>
      </c>
      <c r="B80" s="30" t="s">
        <v>172</v>
      </c>
      <c r="C80" s="31">
        <v>0</v>
      </c>
      <c r="E80" s="12"/>
    </row>
    <row r="81" spans="1:5" s="3" customFormat="1" ht="67.5" hidden="1" customHeight="1" x14ac:dyDescent="0.2">
      <c r="A81" s="27" t="s">
        <v>166</v>
      </c>
      <c r="B81" s="30" t="s">
        <v>173</v>
      </c>
      <c r="C81" s="31">
        <v>0</v>
      </c>
      <c r="E81" s="12"/>
    </row>
    <row r="82" spans="1:5" s="3" customFormat="1" ht="15.75" hidden="1" customHeight="1" x14ac:dyDescent="0.2">
      <c r="A82" s="27" t="s">
        <v>82</v>
      </c>
      <c r="B82" s="30" t="s">
        <v>64</v>
      </c>
      <c r="C82" s="31">
        <v>0</v>
      </c>
      <c r="E82" s="12"/>
    </row>
    <row r="83" spans="1:5" s="3" customFormat="1" ht="1.5" hidden="1" customHeight="1" x14ac:dyDescent="0.2">
      <c r="A83" s="27" t="s">
        <v>87</v>
      </c>
      <c r="B83" s="30" t="s">
        <v>156</v>
      </c>
      <c r="C83" s="31">
        <v>0</v>
      </c>
      <c r="D83" s="6"/>
      <c r="E83" s="12"/>
    </row>
    <row r="84" spans="1:5" s="3" customFormat="1" ht="27" hidden="1" customHeight="1" x14ac:dyDescent="0.2">
      <c r="A84" s="27" t="s">
        <v>131</v>
      </c>
      <c r="B84" s="30" t="s">
        <v>132</v>
      </c>
      <c r="C84" s="31">
        <v>0</v>
      </c>
      <c r="D84" s="6"/>
      <c r="E84" s="12"/>
    </row>
    <row r="85" spans="1:5" s="3" customFormat="1" ht="22.5" hidden="1" customHeight="1" x14ac:dyDescent="0.2">
      <c r="A85" s="27" t="s">
        <v>88</v>
      </c>
      <c r="B85" s="30" t="s">
        <v>157</v>
      </c>
      <c r="C85" s="31">
        <v>0</v>
      </c>
      <c r="D85" s="6"/>
      <c r="E85" s="12"/>
    </row>
    <row r="86" spans="1:5" s="3" customFormat="1" ht="27" hidden="1" customHeight="1" x14ac:dyDescent="0.2">
      <c r="A86" s="27" t="s">
        <v>89</v>
      </c>
      <c r="B86" s="30" t="s">
        <v>158</v>
      </c>
      <c r="C86" s="31">
        <v>0</v>
      </c>
      <c r="D86" s="6"/>
      <c r="E86" s="12"/>
    </row>
    <row r="87" spans="1:5" s="3" customFormat="1" ht="12.75" hidden="1" customHeight="1" x14ac:dyDescent="0.2">
      <c r="A87" s="27" t="s">
        <v>90</v>
      </c>
      <c r="B87" s="30" t="s">
        <v>69</v>
      </c>
      <c r="C87" s="31">
        <v>0</v>
      </c>
      <c r="D87" s="6"/>
      <c r="E87" s="12"/>
    </row>
    <row r="88" spans="1:5" s="3" customFormat="1" ht="27.75" hidden="1" customHeight="1" x14ac:dyDescent="0.2">
      <c r="A88" s="27" t="s">
        <v>106</v>
      </c>
      <c r="B88" s="30" t="s">
        <v>174</v>
      </c>
      <c r="C88" s="31">
        <v>0</v>
      </c>
      <c r="E88" s="12"/>
    </row>
    <row r="89" spans="1:5" s="3" customFormat="1" ht="37.5" hidden="1" customHeight="1" x14ac:dyDescent="0.2">
      <c r="A89" s="27" t="s">
        <v>91</v>
      </c>
      <c r="B89" s="32" t="s">
        <v>175</v>
      </c>
      <c r="C89" s="31">
        <v>0</v>
      </c>
      <c r="D89" s="6"/>
      <c r="E89" s="12"/>
    </row>
    <row r="90" spans="1:5" s="3" customFormat="1" ht="26.25" hidden="1" customHeight="1" x14ac:dyDescent="0.2">
      <c r="A90" s="27" t="s">
        <v>83</v>
      </c>
      <c r="B90" s="30" t="s">
        <v>65</v>
      </c>
      <c r="C90" s="31">
        <v>0</v>
      </c>
      <c r="E90" s="12"/>
    </row>
    <row r="91" spans="1:5" s="3" customFormat="1" hidden="1" x14ac:dyDescent="0.2">
      <c r="A91" s="27" t="s">
        <v>92</v>
      </c>
      <c r="B91" s="33" t="s">
        <v>77</v>
      </c>
      <c r="C91" s="31">
        <v>0</v>
      </c>
      <c r="E91" s="12"/>
    </row>
    <row r="92" spans="1:5" s="3" customFormat="1" ht="45.75" hidden="1" customHeight="1" x14ac:dyDescent="0.2">
      <c r="A92" s="27" t="s">
        <v>107</v>
      </c>
      <c r="B92" s="33" t="s">
        <v>159</v>
      </c>
      <c r="C92" s="31">
        <v>0</v>
      </c>
      <c r="D92" s="6"/>
      <c r="E92" s="12"/>
    </row>
    <row r="93" spans="1:5" s="3" customFormat="1" ht="24.75" hidden="1" customHeight="1" x14ac:dyDescent="0.2">
      <c r="A93" s="27" t="s">
        <v>133</v>
      </c>
      <c r="B93" s="33" t="s">
        <v>134</v>
      </c>
      <c r="C93" s="31">
        <v>0</v>
      </c>
      <c r="D93" s="6"/>
      <c r="E93" s="12"/>
    </row>
    <row r="94" spans="1:5" s="3" customFormat="1" ht="38.25" hidden="1" customHeight="1" x14ac:dyDescent="0.2">
      <c r="A94" s="27" t="s">
        <v>126</v>
      </c>
      <c r="B94" s="33" t="s">
        <v>127</v>
      </c>
      <c r="C94" s="31">
        <v>0</v>
      </c>
      <c r="D94" s="6"/>
      <c r="E94" s="12"/>
    </row>
    <row r="95" spans="1:5" s="3" customFormat="1" ht="27" hidden="1" customHeight="1" x14ac:dyDescent="0.2">
      <c r="A95" s="27" t="s">
        <v>135</v>
      </c>
      <c r="B95" s="33" t="s">
        <v>136</v>
      </c>
      <c r="C95" s="31">
        <v>0</v>
      </c>
      <c r="D95" s="6"/>
      <c r="E95" s="12"/>
    </row>
    <row r="96" spans="1:5" s="3" customFormat="1" ht="49.5" hidden="1" customHeight="1" x14ac:dyDescent="0.2">
      <c r="A96" s="27" t="s">
        <v>167</v>
      </c>
      <c r="B96" s="33" t="s">
        <v>168</v>
      </c>
      <c r="C96" s="31">
        <v>0</v>
      </c>
      <c r="D96" s="6"/>
      <c r="E96" s="12"/>
    </row>
    <row r="97" spans="1:6" s="3" customFormat="1" ht="15.75" hidden="1" customHeight="1" x14ac:dyDescent="0.2">
      <c r="A97" s="27" t="s">
        <v>93</v>
      </c>
      <c r="B97" s="30" t="s">
        <v>66</v>
      </c>
      <c r="C97" s="31">
        <v>0</v>
      </c>
      <c r="D97" s="6"/>
      <c r="E97" s="12"/>
    </row>
    <row r="98" spans="1:6" s="3" customFormat="1" ht="15.75" hidden="1" customHeight="1" x14ac:dyDescent="0.2">
      <c r="A98" s="27" t="s">
        <v>80</v>
      </c>
      <c r="B98" s="34" t="s">
        <v>142</v>
      </c>
      <c r="C98" s="29">
        <f>C99</f>
        <v>0</v>
      </c>
      <c r="E98" s="12"/>
    </row>
    <row r="99" spans="1:6" s="3" customFormat="1" ht="15.75" hidden="1" customHeight="1" x14ac:dyDescent="0.2">
      <c r="A99" s="27" t="s">
        <v>94</v>
      </c>
      <c r="B99" s="30" t="s">
        <v>67</v>
      </c>
      <c r="C99" s="31">
        <v>0</v>
      </c>
      <c r="D99" s="6"/>
      <c r="E99" s="12"/>
    </row>
    <row r="100" spans="1:6" ht="13.5" customHeight="1" x14ac:dyDescent="0.2">
      <c r="A100" s="27"/>
      <c r="B100" s="28" t="s">
        <v>68</v>
      </c>
      <c r="C100" s="29">
        <f>C98+C75+C73+C70+C67+C62+C54+C64</f>
        <v>95472.4</v>
      </c>
      <c r="D100" s="7"/>
    </row>
    <row r="101" spans="1:6" ht="2.25" hidden="1" customHeight="1" x14ac:dyDescent="0.2">
      <c r="A101" s="18" t="s">
        <v>97</v>
      </c>
      <c r="B101" s="19" t="s">
        <v>98</v>
      </c>
      <c r="C101" s="20">
        <f>C102</f>
        <v>1094200.8999999999</v>
      </c>
      <c r="D101" s="9"/>
      <c r="F101" s="9"/>
    </row>
    <row r="102" spans="1:6" s="15" customFormat="1" ht="18" hidden="1" customHeight="1" x14ac:dyDescent="0.2">
      <c r="A102" s="18" t="s">
        <v>1</v>
      </c>
      <c r="B102" s="23" t="s">
        <v>2</v>
      </c>
      <c r="C102" s="24">
        <f>SUM(C103:C109)</f>
        <v>1094200.8999999999</v>
      </c>
      <c r="D102" s="14"/>
    </row>
    <row r="103" spans="1:6" s="15" customFormat="1" ht="18" hidden="1" customHeight="1" x14ac:dyDescent="0.2">
      <c r="A103" s="18" t="s">
        <v>3</v>
      </c>
      <c r="B103" s="23" t="s">
        <v>71</v>
      </c>
      <c r="C103" s="24">
        <v>27949.9</v>
      </c>
      <c r="D103" s="14"/>
    </row>
    <row r="104" spans="1:6" s="15" customFormat="1" ht="39" hidden="1" customHeight="1" x14ac:dyDescent="0.2">
      <c r="A104" s="18" t="s">
        <v>153</v>
      </c>
      <c r="B104" s="23" t="s">
        <v>152</v>
      </c>
      <c r="C104" s="24">
        <v>150000</v>
      </c>
      <c r="D104" s="14"/>
    </row>
    <row r="105" spans="1:6" s="15" customFormat="1" ht="18.75" hidden="1" customHeight="1" x14ac:dyDescent="0.2">
      <c r="A105" s="18" t="s">
        <v>169</v>
      </c>
      <c r="B105" s="23" t="s">
        <v>170</v>
      </c>
      <c r="C105" s="24">
        <v>8056</v>
      </c>
      <c r="D105" s="14"/>
    </row>
    <row r="106" spans="1:6" s="15" customFormat="1" ht="25.5" hidden="1" x14ac:dyDescent="0.2">
      <c r="A106" s="18" t="s">
        <v>146</v>
      </c>
      <c r="B106" s="21" t="s">
        <v>147</v>
      </c>
      <c r="C106" s="24">
        <v>818405.5</v>
      </c>
      <c r="D106" s="14"/>
    </row>
    <row r="107" spans="1:6" s="15" customFormat="1" ht="25.5" hidden="1" x14ac:dyDescent="0.2">
      <c r="A107" s="18" t="s">
        <v>148</v>
      </c>
      <c r="B107" s="22" t="s">
        <v>155</v>
      </c>
      <c r="C107" s="24">
        <v>75023.100000000006</v>
      </c>
      <c r="D107" s="14"/>
    </row>
    <row r="108" spans="1:6" s="15" customFormat="1" ht="51.75" hidden="1" customHeight="1" x14ac:dyDescent="0.2">
      <c r="A108" s="18" t="s">
        <v>149</v>
      </c>
      <c r="B108" s="21" t="s">
        <v>154</v>
      </c>
      <c r="C108" s="24">
        <v>3031.2</v>
      </c>
      <c r="D108" s="14"/>
    </row>
    <row r="109" spans="1:6" s="15" customFormat="1" ht="38.25" hidden="1" x14ac:dyDescent="0.2">
      <c r="A109" s="18" t="s">
        <v>150</v>
      </c>
      <c r="B109" s="21" t="s">
        <v>151</v>
      </c>
      <c r="C109" s="24">
        <v>11735.2</v>
      </c>
      <c r="D109" s="14"/>
    </row>
    <row r="110" spans="1:6" ht="15.75" hidden="1" x14ac:dyDescent="0.25">
      <c r="A110" s="25"/>
      <c r="B110" s="26" t="s">
        <v>4</v>
      </c>
      <c r="C110" s="20">
        <f>C14+C101</f>
        <v>2514873.2999999998</v>
      </c>
      <c r="D110" s="8"/>
    </row>
    <row r="111" spans="1:6" x14ac:dyDescent="0.2">
      <c r="C111" s="17"/>
    </row>
    <row r="112" spans="1:6" x14ac:dyDescent="0.2">
      <c r="B112" s="4"/>
      <c r="C112" s="17"/>
      <c r="D112" s="1"/>
    </row>
    <row r="116" spans="1:1" x14ac:dyDescent="0.2">
      <c r="A116" s="2"/>
    </row>
  </sheetData>
  <mergeCells count="10">
    <mergeCell ref="B1:C1"/>
    <mergeCell ref="A11:A13"/>
    <mergeCell ref="B11:B13"/>
    <mergeCell ref="C11:C13"/>
    <mergeCell ref="B2:C2"/>
    <mergeCell ref="B3:C3"/>
    <mergeCell ref="B4:C4"/>
    <mergeCell ref="B5:C5"/>
    <mergeCell ref="A9:C9"/>
    <mergeCell ref="A10:C10"/>
  </mergeCells>
  <pageMargins left="0.47244094488188981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170"/>
  <sheetViews>
    <sheetView tabSelected="1" zoomScale="97" zoomScaleNormal="97" zoomScaleSheetLayoutView="75" workbookViewId="0">
      <selection activeCell="B140" sqref="B140:H149"/>
    </sheetView>
  </sheetViews>
  <sheetFormatPr defaultRowHeight="12.75" x14ac:dyDescent="0.2"/>
  <cols>
    <col min="1" max="1" width="19" style="3" customWidth="1"/>
    <col min="2" max="2" width="78.7109375" style="2" customWidth="1"/>
    <col min="3" max="3" width="13.140625" style="9" customWidth="1"/>
    <col min="4" max="4" width="14.28515625" style="2" customWidth="1"/>
    <col min="5" max="5" width="13" style="9" customWidth="1"/>
    <col min="6" max="6" width="10.5703125" style="2" customWidth="1"/>
    <col min="7" max="7" width="12.5703125" style="2" customWidth="1"/>
    <col min="8" max="8" width="9.5703125" style="2" customWidth="1"/>
    <col min="9" max="9" width="5" style="2" customWidth="1"/>
    <col min="10" max="16384" width="9.140625" style="2"/>
  </cols>
  <sheetData>
    <row r="3" spans="1:5" x14ac:dyDescent="0.2">
      <c r="C3" s="9" t="s">
        <v>270</v>
      </c>
    </row>
    <row r="4" spans="1:5" x14ac:dyDescent="0.2">
      <c r="C4" s="9" t="s">
        <v>268</v>
      </c>
    </row>
    <row r="5" spans="1:5" x14ac:dyDescent="0.2">
      <c r="C5" s="9" t="s">
        <v>269</v>
      </c>
    </row>
    <row r="6" spans="1:5" x14ac:dyDescent="0.2">
      <c r="C6" s="9" t="s">
        <v>377</v>
      </c>
    </row>
    <row r="8" spans="1:5" x14ac:dyDescent="0.2">
      <c r="C8" s="9" t="s">
        <v>270</v>
      </c>
    </row>
    <row r="9" spans="1:5" x14ac:dyDescent="0.2">
      <c r="C9" s="9" t="s">
        <v>268</v>
      </c>
    </row>
    <row r="10" spans="1:5" x14ac:dyDescent="0.2">
      <c r="C10" s="9" t="s">
        <v>269</v>
      </c>
    </row>
    <row r="11" spans="1:5" x14ac:dyDescent="0.2">
      <c r="C11" s="9" t="s">
        <v>370</v>
      </c>
    </row>
    <row r="13" spans="1:5" ht="15.75" x14ac:dyDescent="0.25">
      <c r="D13" s="79"/>
      <c r="E13" s="79"/>
    </row>
    <row r="14" spans="1:5" x14ac:dyDescent="0.2">
      <c r="B14" s="67"/>
      <c r="C14" s="16"/>
    </row>
    <row r="15" spans="1:5" ht="15.75" x14ac:dyDescent="0.25">
      <c r="A15" s="73" t="s">
        <v>327</v>
      </c>
      <c r="B15" s="73"/>
      <c r="C15" s="73"/>
      <c r="D15" s="73"/>
      <c r="E15" s="73"/>
    </row>
    <row r="16" spans="1:5" ht="15.75" x14ac:dyDescent="0.25">
      <c r="A16" s="73" t="s">
        <v>366</v>
      </c>
      <c r="B16" s="73"/>
      <c r="C16" s="73"/>
      <c r="D16" s="73"/>
      <c r="E16" s="73"/>
    </row>
    <row r="17" spans="1:5" ht="15.75" x14ac:dyDescent="0.25">
      <c r="A17" s="68"/>
      <c r="B17" s="68"/>
      <c r="C17" s="58"/>
      <c r="E17" s="48" t="s">
        <v>190</v>
      </c>
    </row>
    <row r="18" spans="1:5" s="3" customFormat="1" ht="12.75" customHeight="1" x14ac:dyDescent="0.2">
      <c r="A18" s="74" t="s">
        <v>0</v>
      </c>
      <c r="B18" s="74" t="s">
        <v>6</v>
      </c>
      <c r="C18" s="76" t="s">
        <v>325</v>
      </c>
      <c r="D18" s="76" t="s">
        <v>343</v>
      </c>
      <c r="E18" s="76" t="s">
        <v>367</v>
      </c>
    </row>
    <row r="19" spans="1:5" s="3" customFormat="1" ht="12.75" customHeight="1" x14ac:dyDescent="0.2">
      <c r="A19" s="75"/>
      <c r="B19" s="75"/>
      <c r="C19" s="77"/>
      <c r="D19" s="77"/>
      <c r="E19" s="77"/>
    </row>
    <row r="20" spans="1:5" s="3" customFormat="1" ht="15.75" customHeight="1" x14ac:dyDescent="0.2">
      <c r="A20" s="75"/>
      <c r="B20" s="75"/>
      <c r="C20" s="78"/>
      <c r="D20" s="78"/>
      <c r="E20" s="78"/>
    </row>
    <row r="21" spans="1:5" s="3" customFormat="1" ht="13.5" customHeight="1" x14ac:dyDescent="0.2">
      <c r="A21" s="27" t="s">
        <v>7</v>
      </c>
      <c r="B21" s="35" t="s">
        <v>263</v>
      </c>
      <c r="C21" s="49">
        <f>C50+C91</f>
        <v>3193931</v>
      </c>
      <c r="D21" s="49">
        <f>D50+D91</f>
        <v>3051486.9</v>
      </c>
      <c r="E21" s="49">
        <f>E50+E91</f>
        <v>3268810.7</v>
      </c>
    </row>
    <row r="22" spans="1:5" s="3" customFormat="1" x14ac:dyDescent="0.2">
      <c r="A22" s="27" t="s">
        <v>9</v>
      </c>
      <c r="B22" s="37" t="s">
        <v>228</v>
      </c>
      <c r="C22" s="50">
        <f>C23</f>
        <v>1475016</v>
      </c>
      <c r="D22" s="50">
        <f t="shared" ref="D22:E22" si="0">D23</f>
        <v>1392986</v>
      </c>
      <c r="E22" s="50">
        <f t="shared" si="0"/>
        <v>1482137</v>
      </c>
    </row>
    <row r="23" spans="1:5" s="3" customFormat="1" x14ac:dyDescent="0.2">
      <c r="A23" s="27" t="s">
        <v>177</v>
      </c>
      <c r="B23" s="38" t="s">
        <v>229</v>
      </c>
      <c r="C23" s="59">
        <f>1305516+20000+90000+9500+50000</f>
        <v>1475016</v>
      </c>
      <c r="D23" s="59">
        <v>1392986</v>
      </c>
      <c r="E23" s="59">
        <v>1482137</v>
      </c>
    </row>
    <row r="24" spans="1:5" s="3" customFormat="1" x14ac:dyDescent="0.2">
      <c r="A24" s="27" t="s">
        <v>14</v>
      </c>
      <c r="B24" s="34" t="s">
        <v>230</v>
      </c>
      <c r="C24" s="50">
        <f>C25+C30</f>
        <v>54036</v>
      </c>
      <c r="D24" s="50">
        <f t="shared" ref="D24:E24" si="1">D25+D30</f>
        <v>60944</v>
      </c>
      <c r="E24" s="50">
        <f t="shared" si="1"/>
        <v>85542</v>
      </c>
    </row>
    <row r="25" spans="1:5" s="3" customFormat="1" ht="25.5" customHeight="1" x14ac:dyDescent="0.2">
      <c r="A25" s="27" t="s">
        <v>16</v>
      </c>
      <c r="B25" s="30" t="s">
        <v>231</v>
      </c>
      <c r="C25" s="51">
        <f t="shared" ref="C25:E25" si="2">C26+C27+C28+C29</f>
        <v>49891</v>
      </c>
      <c r="D25" s="51">
        <f>D26+D27+D28+D29</f>
        <v>54647</v>
      </c>
      <c r="E25" s="51">
        <f t="shared" si="2"/>
        <v>77129</v>
      </c>
    </row>
    <row r="26" spans="1:5" s="3" customFormat="1" ht="64.5" customHeight="1" x14ac:dyDescent="0.2">
      <c r="A26" s="27" t="s">
        <v>178</v>
      </c>
      <c r="B26" s="30" t="s">
        <v>232</v>
      </c>
      <c r="C26" s="59">
        <v>26094</v>
      </c>
      <c r="D26" s="59">
        <v>28609</v>
      </c>
      <c r="E26" s="59">
        <v>40318</v>
      </c>
    </row>
    <row r="27" spans="1:5" s="3" customFormat="1" ht="73.5" customHeight="1" x14ac:dyDescent="0.2">
      <c r="A27" s="27" t="s">
        <v>179</v>
      </c>
      <c r="B27" s="30" t="s">
        <v>223</v>
      </c>
      <c r="C27" s="59">
        <v>118</v>
      </c>
      <c r="D27" s="59">
        <v>133</v>
      </c>
      <c r="E27" s="59">
        <v>187</v>
      </c>
    </row>
    <row r="28" spans="1:5" s="3" customFormat="1" ht="65.25" customHeight="1" x14ac:dyDescent="0.2">
      <c r="A28" s="27" t="s">
        <v>180</v>
      </c>
      <c r="B28" s="30" t="s">
        <v>224</v>
      </c>
      <c r="C28" s="59">
        <v>26352</v>
      </c>
      <c r="D28" s="59">
        <v>28751</v>
      </c>
      <c r="E28" s="59">
        <v>40485</v>
      </c>
    </row>
    <row r="29" spans="1:5" s="3" customFormat="1" ht="63.75" customHeight="1" x14ac:dyDescent="0.2">
      <c r="A29" s="27" t="s">
        <v>181</v>
      </c>
      <c r="B29" s="30" t="s">
        <v>233</v>
      </c>
      <c r="C29" s="59">
        <v>-2673</v>
      </c>
      <c r="D29" s="59">
        <v>-2846</v>
      </c>
      <c r="E29" s="59">
        <v>-3861</v>
      </c>
    </row>
    <row r="30" spans="1:5" s="3" customFormat="1" ht="13.5" customHeight="1" x14ac:dyDescent="0.2">
      <c r="A30" s="27" t="s">
        <v>369</v>
      </c>
      <c r="B30" s="30" t="s">
        <v>368</v>
      </c>
      <c r="C30" s="59">
        <v>4145</v>
      </c>
      <c r="D30" s="59">
        <v>6297</v>
      </c>
      <c r="E30" s="59">
        <v>8413</v>
      </c>
    </row>
    <row r="31" spans="1:5" s="3" customFormat="1" ht="12" customHeight="1" x14ac:dyDescent="0.2">
      <c r="A31" s="27" t="s">
        <v>118</v>
      </c>
      <c r="B31" s="28" t="s">
        <v>234</v>
      </c>
      <c r="C31" s="50">
        <f>C32+C37+C38+C35+C36</f>
        <v>833715</v>
      </c>
      <c r="D31" s="50">
        <f>D32+D37+D38</f>
        <v>866024</v>
      </c>
      <c r="E31" s="50">
        <f>E32+E37+E38</f>
        <v>900666</v>
      </c>
    </row>
    <row r="32" spans="1:5" s="3" customFormat="1" ht="12" customHeight="1" x14ac:dyDescent="0.2">
      <c r="A32" s="27" t="s">
        <v>26</v>
      </c>
      <c r="B32" s="30" t="s">
        <v>27</v>
      </c>
      <c r="C32" s="51">
        <f>C33+C34</f>
        <v>761376</v>
      </c>
      <c r="D32" s="51">
        <f t="shared" ref="D32:E32" si="3">D33+D34</f>
        <v>793911</v>
      </c>
      <c r="E32" s="51">
        <f t="shared" si="3"/>
        <v>825668</v>
      </c>
    </row>
    <row r="33" spans="1:6" s="3" customFormat="1" ht="23.25" customHeight="1" x14ac:dyDescent="0.2">
      <c r="A33" s="27" t="s">
        <v>160</v>
      </c>
      <c r="B33" s="30" t="s">
        <v>242</v>
      </c>
      <c r="C33" s="59">
        <f>576195+10000+15000</f>
        <v>601195</v>
      </c>
      <c r="D33" s="59">
        <v>599243</v>
      </c>
      <c r="E33" s="59">
        <v>623213</v>
      </c>
    </row>
    <row r="34" spans="1:6" s="3" customFormat="1" ht="38.25" x14ac:dyDescent="0.2">
      <c r="A34" s="27" t="s">
        <v>161</v>
      </c>
      <c r="B34" s="30" t="s">
        <v>235</v>
      </c>
      <c r="C34" s="59">
        <f>187181-27000</f>
        <v>160181</v>
      </c>
      <c r="D34" s="59">
        <v>194668</v>
      </c>
      <c r="E34" s="59">
        <v>202455</v>
      </c>
    </row>
    <row r="35" spans="1:6" s="3" customFormat="1" hidden="1" x14ac:dyDescent="0.2">
      <c r="A35" s="27" t="s">
        <v>163</v>
      </c>
      <c r="B35" s="38" t="s">
        <v>359</v>
      </c>
      <c r="C35" s="51"/>
      <c r="D35" s="51"/>
      <c r="E35" s="51"/>
    </row>
    <row r="36" spans="1:6" s="3" customFormat="1" hidden="1" x14ac:dyDescent="0.2">
      <c r="A36" s="57" t="s">
        <v>163</v>
      </c>
      <c r="B36" s="38" t="s">
        <v>365</v>
      </c>
      <c r="C36" s="51"/>
      <c r="D36" s="51"/>
      <c r="E36" s="51"/>
    </row>
    <row r="37" spans="1:6" s="3" customFormat="1" x14ac:dyDescent="0.2">
      <c r="A37" s="27" t="s">
        <v>164</v>
      </c>
      <c r="B37" s="38" t="s">
        <v>236</v>
      </c>
      <c r="C37" s="59">
        <f>19663+5000</f>
        <v>24663</v>
      </c>
      <c r="D37" s="59">
        <v>20450</v>
      </c>
      <c r="E37" s="59">
        <v>21268</v>
      </c>
    </row>
    <row r="38" spans="1:6" s="3" customFormat="1" ht="23.25" customHeight="1" x14ac:dyDescent="0.2">
      <c r="A38" s="27" t="s">
        <v>99</v>
      </c>
      <c r="B38" s="30" t="s">
        <v>237</v>
      </c>
      <c r="C38" s="59">
        <f>49676-2000</f>
        <v>47676</v>
      </c>
      <c r="D38" s="59">
        <v>51663</v>
      </c>
      <c r="E38" s="59">
        <v>53730</v>
      </c>
    </row>
    <row r="39" spans="1:6" s="3" customFormat="1" ht="11.25" customHeight="1" x14ac:dyDescent="0.2">
      <c r="A39" s="27" t="s">
        <v>31</v>
      </c>
      <c r="B39" s="28" t="s">
        <v>238</v>
      </c>
      <c r="C39" s="50">
        <f>C40+C41+C42</f>
        <v>386452</v>
      </c>
      <c r="D39" s="50">
        <f t="shared" ref="D39:E39" si="4">D40+D41+D42</f>
        <v>337286</v>
      </c>
      <c r="E39" s="50">
        <f t="shared" si="4"/>
        <v>398824</v>
      </c>
    </row>
    <row r="40" spans="1:6" s="3" customFormat="1" ht="23.25" customHeight="1" x14ac:dyDescent="0.2">
      <c r="A40" s="27" t="s">
        <v>32</v>
      </c>
      <c r="B40" s="30" t="s">
        <v>239</v>
      </c>
      <c r="C40" s="59">
        <f>100559+36500+4000+38576</f>
        <v>179635</v>
      </c>
      <c r="D40" s="59">
        <v>107937</v>
      </c>
      <c r="E40" s="59">
        <v>153682</v>
      </c>
    </row>
    <row r="41" spans="1:6" s="3" customFormat="1" ht="25.5" x14ac:dyDescent="0.2">
      <c r="A41" s="27" t="s">
        <v>182</v>
      </c>
      <c r="B41" s="30" t="s">
        <v>240</v>
      </c>
      <c r="C41" s="59">
        <f>148284-8000</f>
        <v>140284</v>
      </c>
      <c r="D41" s="59">
        <v>162816</v>
      </c>
      <c r="E41" s="59">
        <v>178609</v>
      </c>
    </row>
    <row r="42" spans="1:6" s="3" customFormat="1" x14ac:dyDescent="0.2">
      <c r="A42" s="27" t="s">
        <v>35</v>
      </c>
      <c r="B42" s="38" t="s">
        <v>241</v>
      </c>
      <c r="C42" s="51">
        <f>C43+C44</f>
        <v>66533</v>
      </c>
      <c r="D42" s="51">
        <f t="shared" ref="D42:E42" si="5">D43+D44</f>
        <v>66533</v>
      </c>
      <c r="E42" s="51">
        <f t="shared" si="5"/>
        <v>66533</v>
      </c>
    </row>
    <row r="43" spans="1:6" s="3" customFormat="1" ht="24.75" customHeight="1" x14ac:dyDescent="0.2">
      <c r="A43" s="27" t="s">
        <v>137</v>
      </c>
      <c r="B43" s="30" t="s">
        <v>243</v>
      </c>
      <c r="C43" s="59">
        <v>37472</v>
      </c>
      <c r="D43" s="59">
        <v>37472</v>
      </c>
      <c r="E43" s="59">
        <v>37472</v>
      </c>
    </row>
    <row r="44" spans="1:6" s="3" customFormat="1" ht="25.5" customHeight="1" x14ac:dyDescent="0.2">
      <c r="A44" s="27" t="s">
        <v>138</v>
      </c>
      <c r="B44" s="30" t="s">
        <v>244</v>
      </c>
      <c r="C44" s="59">
        <v>29061</v>
      </c>
      <c r="D44" s="59">
        <v>29061</v>
      </c>
      <c r="E44" s="59">
        <v>29061</v>
      </c>
    </row>
    <row r="45" spans="1:6" s="3" customFormat="1" ht="14.25" customHeight="1" x14ac:dyDescent="0.2">
      <c r="A45" s="27" t="s">
        <v>37</v>
      </c>
      <c r="B45" s="34" t="s">
        <v>262</v>
      </c>
      <c r="C45" s="50">
        <f>C46</f>
        <v>4110</v>
      </c>
      <c r="D45" s="50">
        <f t="shared" ref="D45:E45" si="6">D46</f>
        <v>9383</v>
      </c>
      <c r="E45" s="50">
        <f t="shared" si="6"/>
        <v>9664</v>
      </c>
    </row>
    <row r="46" spans="1:6" s="3" customFormat="1" ht="11.25" customHeight="1" x14ac:dyDescent="0.2">
      <c r="A46" s="27" t="s">
        <v>38</v>
      </c>
      <c r="B46" s="38" t="s">
        <v>245</v>
      </c>
      <c r="C46" s="59">
        <f>9110-5000</f>
        <v>4110</v>
      </c>
      <c r="D46" s="59">
        <v>9383</v>
      </c>
      <c r="E46" s="59">
        <v>9664</v>
      </c>
      <c r="F46" s="2"/>
    </row>
    <row r="47" spans="1:6" s="3" customFormat="1" ht="13.5" customHeight="1" x14ac:dyDescent="0.2">
      <c r="A47" s="27" t="s">
        <v>39</v>
      </c>
      <c r="B47" s="28" t="s">
        <v>261</v>
      </c>
      <c r="C47" s="50">
        <f>C48+C49</f>
        <v>90336</v>
      </c>
      <c r="D47" s="50">
        <f t="shared" ref="D47:E47" si="7">D48+D49</f>
        <v>174242</v>
      </c>
      <c r="E47" s="50">
        <f t="shared" si="7"/>
        <v>181211</v>
      </c>
    </row>
    <row r="48" spans="1:6" s="3" customFormat="1" ht="25.5" x14ac:dyDescent="0.2">
      <c r="A48" s="27" t="s">
        <v>40</v>
      </c>
      <c r="B48" s="30" t="s">
        <v>41</v>
      </c>
      <c r="C48" s="59">
        <f>167516-36000-41400</f>
        <v>90116</v>
      </c>
      <c r="D48" s="59">
        <v>174217</v>
      </c>
      <c r="E48" s="59">
        <v>181186</v>
      </c>
    </row>
    <row r="49" spans="1:5" s="3" customFormat="1" x14ac:dyDescent="0.2">
      <c r="A49" s="27" t="s">
        <v>43</v>
      </c>
      <c r="B49" s="30" t="s">
        <v>44</v>
      </c>
      <c r="C49" s="59">
        <f>170+50</f>
        <v>220</v>
      </c>
      <c r="D49" s="59">
        <v>25</v>
      </c>
      <c r="E49" s="59">
        <v>25</v>
      </c>
    </row>
    <row r="50" spans="1:5" s="3" customFormat="1" ht="15.75" customHeight="1" x14ac:dyDescent="0.2">
      <c r="A50" s="27"/>
      <c r="B50" s="47" t="s">
        <v>246</v>
      </c>
      <c r="C50" s="50">
        <f>C22+C31+C39+C45+C47+C24</f>
        <v>2843665</v>
      </c>
      <c r="D50" s="50">
        <f>D22+D31+D39+D45+D47+D24</f>
        <v>2840865</v>
      </c>
      <c r="E50" s="50">
        <f>E22+E31+E39+E45+E47+E24</f>
        <v>3058044</v>
      </c>
    </row>
    <row r="51" spans="1:5" s="3" customFormat="1" ht="25.5" x14ac:dyDescent="0.2">
      <c r="A51" s="27" t="s">
        <v>46</v>
      </c>
      <c r="B51" s="41" t="s">
        <v>260</v>
      </c>
      <c r="C51" s="50">
        <f>C53+C58+C59+C60+C52</f>
        <v>156815.79999999999</v>
      </c>
      <c r="D51" s="50">
        <f>D53+D58+D59+D60</f>
        <v>103530.4</v>
      </c>
      <c r="E51" s="50">
        <f>E53+E58+E59+E60</f>
        <v>103530.4</v>
      </c>
    </row>
    <row r="52" spans="1:5" s="3" customFormat="1" x14ac:dyDescent="0.2">
      <c r="A52" s="27" t="s">
        <v>129</v>
      </c>
      <c r="B52" s="56" t="s">
        <v>360</v>
      </c>
      <c r="C52" s="51">
        <v>462</v>
      </c>
      <c r="D52" s="51">
        <v>0</v>
      </c>
      <c r="E52" s="51">
        <v>0</v>
      </c>
    </row>
    <row r="53" spans="1:5" s="3" customFormat="1" ht="51" x14ac:dyDescent="0.2">
      <c r="A53" s="27" t="s">
        <v>47</v>
      </c>
      <c r="B53" s="41" t="s">
        <v>247</v>
      </c>
      <c r="C53" s="51">
        <f>C54+C55+C57+C56</f>
        <v>101269.1</v>
      </c>
      <c r="D53" s="51">
        <f>D54+D55+D57+D56</f>
        <v>96771.7</v>
      </c>
      <c r="E53" s="51">
        <f>E54+E55+E57+E56</f>
        <v>96771.7</v>
      </c>
    </row>
    <row r="54" spans="1:5" s="3" customFormat="1" ht="51" customHeight="1" x14ac:dyDescent="0.2">
      <c r="A54" s="27" t="s">
        <v>95</v>
      </c>
      <c r="B54" s="33" t="s">
        <v>248</v>
      </c>
      <c r="C54" s="59">
        <v>62389.599999999999</v>
      </c>
      <c r="D54" s="59">
        <v>62389.599999999999</v>
      </c>
      <c r="E54" s="59">
        <v>62389.599999999999</v>
      </c>
    </row>
    <row r="55" spans="1:5" s="3" customFormat="1" ht="38.25" x14ac:dyDescent="0.2">
      <c r="A55" s="27" t="s">
        <v>85</v>
      </c>
      <c r="B55" s="41" t="s">
        <v>249</v>
      </c>
      <c r="C55" s="59">
        <f>16451.1+1000+3000.4</f>
        <v>20451.5</v>
      </c>
      <c r="D55" s="59">
        <v>16451.099999999999</v>
      </c>
      <c r="E55" s="59">
        <v>16451.099999999999</v>
      </c>
    </row>
    <row r="56" spans="1:5" s="3" customFormat="1" ht="38.25" x14ac:dyDescent="0.2">
      <c r="A56" s="27" t="s">
        <v>225</v>
      </c>
      <c r="B56" s="41" t="s">
        <v>250</v>
      </c>
      <c r="C56" s="59">
        <v>120.7</v>
      </c>
      <c r="D56" s="59">
        <v>120.7</v>
      </c>
      <c r="E56" s="59">
        <v>120.7</v>
      </c>
    </row>
    <row r="57" spans="1:5" s="3" customFormat="1" ht="25.5" x14ac:dyDescent="0.2">
      <c r="A57" s="27" t="s">
        <v>115</v>
      </c>
      <c r="B57" s="41" t="s">
        <v>251</v>
      </c>
      <c r="C57" s="59">
        <f>17810.3+497</f>
        <v>18307.3</v>
      </c>
      <c r="D57" s="59">
        <v>17810.3</v>
      </c>
      <c r="E57" s="59">
        <v>17810.3</v>
      </c>
    </row>
    <row r="58" spans="1:5" s="3" customFormat="1" ht="36.75" customHeight="1" x14ac:dyDescent="0.2">
      <c r="A58" s="27" t="s">
        <v>48</v>
      </c>
      <c r="B58" s="33" t="s">
        <v>252</v>
      </c>
      <c r="C58" s="59">
        <v>756.7</v>
      </c>
      <c r="D58" s="59">
        <v>756.7</v>
      </c>
      <c r="E58" s="59">
        <v>756.7</v>
      </c>
    </row>
    <row r="59" spans="1:5" s="3" customFormat="1" ht="38.25" x14ac:dyDescent="0.2">
      <c r="A59" s="27" t="s">
        <v>50</v>
      </c>
      <c r="B59" s="30" t="s">
        <v>253</v>
      </c>
      <c r="C59" s="59">
        <f>2406.2+20000+26800</f>
        <v>49206.2</v>
      </c>
      <c r="D59" s="59">
        <v>2406.1999999999998</v>
      </c>
      <c r="E59" s="59">
        <v>2406.1999999999998</v>
      </c>
    </row>
    <row r="60" spans="1:5" s="3" customFormat="1" ht="38.25" x14ac:dyDescent="0.2">
      <c r="A60" s="27" t="s">
        <v>265</v>
      </c>
      <c r="B60" s="30" t="s">
        <v>266</v>
      </c>
      <c r="C60" s="59">
        <f>13758.8+104+400-9141</f>
        <v>5121.7999999999993</v>
      </c>
      <c r="D60" s="59">
        <v>3595.8</v>
      </c>
      <c r="E60" s="59">
        <v>3595.8</v>
      </c>
    </row>
    <row r="61" spans="1:5" s="3" customFormat="1" ht="15.75" customHeight="1" x14ac:dyDescent="0.2">
      <c r="A61" s="27" t="s">
        <v>51</v>
      </c>
      <c r="B61" s="28" t="s">
        <v>254</v>
      </c>
      <c r="C61" s="50">
        <f>C62</f>
        <v>9467</v>
      </c>
      <c r="D61" s="50">
        <f t="shared" ref="D61:E61" si="8">D62</f>
        <v>10445</v>
      </c>
      <c r="E61" s="50">
        <f t="shared" si="8"/>
        <v>10445</v>
      </c>
    </row>
    <row r="62" spans="1:5" s="3" customFormat="1" x14ac:dyDescent="0.2">
      <c r="A62" s="27" t="s">
        <v>86</v>
      </c>
      <c r="B62" s="28" t="s">
        <v>187</v>
      </c>
      <c r="C62" s="59">
        <v>9467</v>
      </c>
      <c r="D62" s="59">
        <v>10445</v>
      </c>
      <c r="E62" s="59">
        <v>10445</v>
      </c>
    </row>
    <row r="63" spans="1:5" s="3" customFormat="1" x14ac:dyDescent="0.2">
      <c r="A63" s="27" t="s">
        <v>267</v>
      </c>
      <c r="B63" s="28" t="s">
        <v>258</v>
      </c>
      <c r="C63" s="50">
        <f>C64</f>
        <v>30445.4</v>
      </c>
      <c r="D63" s="50">
        <f>D64</f>
        <v>2538.6999999999998</v>
      </c>
      <c r="E63" s="50">
        <f>E64</f>
        <v>2683.5</v>
      </c>
    </row>
    <row r="64" spans="1:5" s="3" customFormat="1" x14ac:dyDescent="0.2">
      <c r="A64" s="27" t="s">
        <v>124</v>
      </c>
      <c r="B64" s="38" t="s">
        <v>346</v>
      </c>
      <c r="C64" s="59">
        <f>6216.3+105.6+4000+2300+0.9+7741.6+1000+8166+915</f>
        <v>30445.4</v>
      </c>
      <c r="D64" s="59">
        <v>2538.6999999999998</v>
      </c>
      <c r="E64" s="59">
        <v>2683.5</v>
      </c>
    </row>
    <row r="65" spans="1:5" s="3" customFormat="1" ht="15.75" customHeight="1" x14ac:dyDescent="0.2">
      <c r="A65" s="27" t="s">
        <v>52</v>
      </c>
      <c r="B65" s="28" t="s">
        <v>259</v>
      </c>
      <c r="C65" s="50">
        <f>C67+C70+C69+C68+C66</f>
        <v>125697.8</v>
      </c>
      <c r="D65" s="50">
        <f t="shared" ref="D65:E65" si="9">D67+D70+D69+D68</f>
        <v>53797.8</v>
      </c>
      <c r="E65" s="50">
        <f t="shared" si="9"/>
        <v>53797.8</v>
      </c>
    </row>
    <row r="66" spans="1:5" s="3" customFormat="1" ht="57.75" hidden="1" customHeight="1" x14ac:dyDescent="0.2">
      <c r="A66" s="27" t="s">
        <v>362</v>
      </c>
      <c r="B66" s="55" t="s">
        <v>361</v>
      </c>
      <c r="C66" s="51"/>
      <c r="D66" s="51"/>
      <c r="E66" s="51"/>
    </row>
    <row r="67" spans="1:5" s="3" customFormat="1" ht="51" customHeight="1" x14ac:dyDescent="0.2">
      <c r="A67" s="27" t="s">
        <v>183</v>
      </c>
      <c r="B67" s="42" t="s">
        <v>348</v>
      </c>
      <c r="C67" s="59">
        <f>23872.5+11900+60000</f>
        <v>95772.5</v>
      </c>
      <c r="D67" s="59">
        <v>23872.5</v>
      </c>
      <c r="E67" s="59">
        <v>23872.5</v>
      </c>
    </row>
    <row r="68" spans="1:5" s="3" customFormat="1" ht="42.75" hidden="1" customHeight="1" x14ac:dyDescent="0.2">
      <c r="A68" s="27" t="s">
        <v>357</v>
      </c>
      <c r="B68" s="42" t="s">
        <v>358</v>
      </c>
      <c r="C68" s="51"/>
      <c r="D68" s="51"/>
      <c r="E68" s="51"/>
    </row>
    <row r="69" spans="1:5" s="3" customFormat="1" ht="39" customHeight="1" x14ac:dyDescent="0.2">
      <c r="A69" s="27" t="s">
        <v>53</v>
      </c>
      <c r="B69" s="42" t="s">
        <v>255</v>
      </c>
      <c r="C69" s="59">
        <v>29850.3</v>
      </c>
      <c r="D69" s="59">
        <v>29850.3</v>
      </c>
      <c r="E69" s="59">
        <v>29850.3</v>
      </c>
    </row>
    <row r="70" spans="1:5" s="3" customFormat="1" ht="25.5" x14ac:dyDescent="0.2">
      <c r="A70" s="27" t="s">
        <v>349</v>
      </c>
      <c r="B70" s="55" t="s">
        <v>347</v>
      </c>
      <c r="C70" s="59">
        <v>75</v>
      </c>
      <c r="D70" s="59">
        <v>75</v>
      </c>
      <c r="E70" s="59">
        <v>75</v>
      </c>
    </row>
    <row r="71" spans="1:5" s="3" customFormat="1" x14ac:dyDescent="0.2">
      <c r="A71" s="27" t="s">
        <v>57</v>
      </c>
      <c r="B71" s="28" t="s">
        <v>256</v>
      </c>
      <c r="C71" s="60">
        <f>40310-6700+400-7000+300+500+20+10</f>
        <v>27840</v>
      </c>
      <c r="D71" s="60">
        <v>40310</v>
      </c>
      <c r="E71" s="60">
        <v>40310</v>
      </c>
    </row>
    <row r="72" spans="1:5" s="3" customFormat="1" ht="40.5" hidden="1" customHeight="1" x14ac:dyDescent="0.2">
      <c r="A72" s="27" t="s">
        <v>209</v>
      </c>
      <c r="B72" s="40" t="s">
        <v>194</v>
      </c>
      <c r="C72" s="51"/>
      <c r="D72" s="51"/>
      <c r="E72" s="51"/>
    </row>
    <row r="73" spans="1:5" s="3" customFormat="1" ht="51" hidden="1" x14ac:dyDescent="0.2">
      <c r="A73" s="27" t="s">
        <v>210</v>
      </c>
      <c r="B73" s="40" t="s">
        <v>195</v>
      </c>
      <c r="C73" s="51"/>
      <c r="D73" s="51"/>
      <c r="E73" s="51"/>
    </row>
    <row r="74" spans="1:5" s="3" customFormat="1" ht="38.25" hidden="1" x14ac:dyDescent="0.2">
      <c r="A74" s="27" t="s">
        <v>211</v>
      </c>
      <c r="B74" s="40" t="s">
        <v>196</v>
      </c>
      <c r="C74" s="51"/>
      <c r="D74" s="51"/>
      <c r="E74" s="51"/>
    </row>
    <row r="75" spans="1:5" s="3" customFormat="1" ht="38.25" hidden="1" x14ac:dyDescent="0.2">
      <c r="A75" s="27" t="s">
        <v>212</v>
      </c>
      <c r="B75" s="40" t="s">
        <v>197</v>
      </c>
      <c r="C75" s="51"/>
      <c r="D75" s="51"/>
      <c r="E75" s="51"/>
    </row>
    <row r="76" spans="1:5" s="3" customFormat="1" ht="25.5" hidden="1" x14ac:dyDescent="0.2">
      <c r="A76" s="27" t="s">
        <v>213</v>
      </c>
      <c r="B76" s="40" t="s">
        <v>198</v>
      </c>
      <c r="C76" s="51"/>
      <c r="D76" s="51"/>
      <c r="E76" s="51"/>
    </row>
    <row r="77" spans="1:5" s="3" customFormat="1" ht="38.25" hidden="1" x14ac:dyDescent="0.2">
      <c r="A77" s="27" t="s">
        <v>209</v>
      </c>
      <c r="B77" s="40" t="s">
        <v>199</v>
      </c>
      <c r="C77" s="51"/>
      <c r="D77" s="51"/>
      <c r="E77" s="51"/>
    </row>
    <row r="78" spans="1:5" s="3" customFormat="1" ht="38.25" hidden="1" x14ac:dyDescent="0.2">
      <c r="A78" s="27" t="s">
        <v>214</v>
      </c>
      <c r="B78" s="40" t="s">
        <v>200</v>
      </c>
      <c r="C78" s="51"/>
      <c r="D78" s="51"/>
      <c r="E78" s="51"/>
    </row>
    <row r="79" spans="1:5" s="3" customFormat="1" ht="38.25" hidden="1" x14ac:dyDescent="0.2">
      <c r="A79" s="27" t="s">
        <v>215</v>
      </c>
      <c r="B79" s="40" t="s">
        <v>201</v>
      </c>
      <c r="C79" s="51"/>
      <c r="D79" s="51"/>
      <c r="E79" s="51"/>
    </row>
    <row r="80" spans="1:5" s="3" customFormat="1" ht="38.25" hidden="1" x14ac:dyDescent="0.2">
      <c r="A80" s="27" t="s">
        <v>216</v>
      </c>
      <c r="B80" s="40" t="s">
        <v>202</v>
      </c>
      <c r="C80" s="51"/>
      <c r="D80" s="51"/>
      <c r="E80" s="51"/>
    </row>
    <row r="81" spans="1:6" s="3" customFormat="1" ht="38.25" hidden="1" x14ac:dyDescent="0.2">
      <c r="A81" s="27" t="s">
        <v>217</v>
      </c>
      <c r="B81" s="40" t="s">
        <v>203</v>
      </c>
      <c r="C81" s="51"/>
      <c r="D81" s="51"/>
      <c r="E81" s="51"/>
    </row>
    <row r="82" spans="1:6" s="3" customFormat="1" ht="38.25" hidden="1" x14ac:dyDescent="0.2">
      <c r="A82" s="27" t="s">
        <v>218</v>
      </c>
      <c r="B82" s="40" t="s">
        <v>226</v>
      </c>
      <c r="C82" s="51"/>
      <c r="D82" s="51"/>
      <c r="E82" s="51"/>
    </row>
    <row r="83" spans="1:6" s="3" customFormat="1" ht="51" hidden="1" x14ac:dyDescent="0.2">
      <c r="A83" s="27" t="s">
        <v>219</v>
      </c>
      <c r="B83" s="40" t="s">
        <v>204</v>
      </c>
      <c r="C83" s="51"/>
      <c r="D83" s="51"/>
      <c r="E83" s="51"/>
    </row>
    <row r="84" spans="1:6" s="3" customFormat="1" ht="38.25" hidden="1" x14ac:dyDescent="0.2">
      <c r="A84" s="27" t="s">
        <v>220</v>
      </c>
      <c r="B84" s="40" t="s">
        <v>205</v>
      </c>
      <c r="C84" s="51"/>
      <c r="D84" s="51"/>
      <c r="E84" s="51"/>
    </row>
    <row r="85" spans="1:6" s="3" customFormat="1" ht="38.25" hidden="1" x14ac:dyDescent="0.2">
      <c r="A85" s="27" t="s">
        <v>221</v>
      </c>
      <c r="B85" s="40" t="s">
        <v>206</v>
      </c>
      <c r="C85" s="51"/>
      <c r="D85" s="51"/>
      <c r="E85" s="51"/>
    </row>
    <row r="86" spans="1:6" s="3" customFormat="1" ht="38.25" hidden="1" x14ac:dyDescent="0.2">
      <c r="A86" s="27" t="s">
        <v>222</v>
      </c>
      <c r="B86" s="40" t="s">
        <v>207</v>
      </c>
      <c r="C86" s="51"/>
      <c r="D86" s="51"/>
      <c r="E86" s="51"/>
    </row>
    <row r="87" spans="1:6" s="3" customFormat="1" ht="38.25" hidden="1" x14ac:dyDescent="0.2">
      <c r="A87" s="27" t="s">
        <v>185</v>
      </c>
      <c r="B87" s="40" t="s">
        <v>186</v>
      </c>
      <c r="C87" s="51"/>
      <c r="D87" s="51"/>
      <c r="E87" s="51"/>
    </row>
    <row r="88" spans="1:6" s="3" customFormat="1" ht="38.25" hidden="1" x14ac:dyDescent="0.2">
      <c r="A88" s="27" t="s">
        <v>227</v>
      </c>
      <c r="B88" s="40" t="s">
        <v>208</v>
      </c>
      <c r="C88" s="51"/>
      <c r="D88" s="51"/>
      <c r="E88" s="51"/>
    </row>
    <row r="89" spans="1:6" s="3" customFormat="1" hidden="1" x14ac:dyDescent="0.2">
      <c r="A89" s="27" t="s">
        <v>80</v>
      </c>
      <c r="B89" s="34" t="s">
        <v>257</v>
      </c>
      <c r="C89" s="50"/>
      <c r="D89" s="50"/>
      <c r="E89" s="50"/>
    </row>
    <row r="90" spans="1:6" s="3" customFormat="1" hidden="1" x14ac:dyDescent="0.2">
      <c r="A90" s="27" t="s">
        <v>94</v>
      </c>
      <c r="B90" s="30" t="s">
        <v>67</v>
      </c>
      <c r="C90" s="51"/>
      <c r="D90" s="51"/>
      <c r="E90" s="51"/>
    </row>
    <row r="91" spans="1:6" x14ac:dyDescent="0.2">
      <c r="A91" s="27"/>
      <c r="B91" s="47" t="s">
        <v>264</v>
      </c>
      <c r="C91" s="50">
        <f>C89+C71+C65+C63+C61+C51</f>
        <v>350266</v>
      </c>
      <c r="D91" s="50">
        <f>D89+D71+D65+D63+D61+D51</f>
        <v>210621.9</v>
      </c>
      <c r="E91" s="50">
        <f>E89+E71+E65+E63+E61+E51</f>
        <v>210766.7</v>
      </c>
    </row>
    <row r="92" spans="1:6" x14ac:dyDescent="0.2">
      <c r="A92" s="27" t="s">
        <v>97</v>
      </c>
      <c r="B92" s="35" t="s">
        <v>98</v>
      </c>
      <c r="C92" s="61">
        <f>C93+C136</f>
        <v>4351826.3</v>
      </c>
      <c r="D92" s="61">
        <f>D93+D136</f>
        <v>2853988.2</v>
      </c>
      <c r="E92" s="61">
        <f>E93+E136</f>
        <v>2860472.1999999997</v>
      </c>
      <c r="F92" s="9"/>
    </row>
    <row r="93" spans="1:6" s="15" customFormat="1" ht="24.75" customHeight="1" x14ac:dyDescent="0.2">
      <c r="A93" s="27" t="s">
        <v>1</v>
      </c>
      <c r="B93" s="33" t="s">
        <v>271</v>
      </c>
      <c r="C93" s="62">
        <f>SUM(C94:C135)</f>
        <v>4351826.3</v>
      </c>
      <c r="D93" s="62">
        <f t="shared" ref="D93:E93" si="10">SUM(D94:D135)</f>
        <v>2853988.2</v>
      </c>
      <c r="E93" s="62">
        <f t="shared" si="10"/>
        <v>2860472.1999999997</v>
      </c>
    </row>
    <row r="94" spans="1:6" s="15" customFormat="1" ht="25.5" x14ac:dyDescent="0.2">
      <c r="A94" s="27" t="s">
        <v>340</v>
      </c>
      <c r="B94" s="33" t="s">
        <v>341</v>
      </c>
      <c r="C94" s="62">
        <v>10000</v>
      </c>
      <c r="D94" s="62">
        <v>0</v>
      </c>
      <c r="E94" s="62">
        <v>0</v>
      </c>
    </row>
    <row r="95" spans="1:6" s="15" customFormat="1" x14ac:dyDescent="0.2">
      <c r="A95" s="27" t="s">
        <v>272</v>
      </c>
      <c r="B95" s="33" t="s">
        <v>273</v>
      </c>
      <c r="C95" s="62">
        <f>9698+2846.3</f>
        <v>12544.3</v>
      </c>
      <c r="D95" s="51">
        <v>0</v>
      </c>
      <c r="E95" s="51">
        <v>0</v>
      </c>
    </row>
    <row r="96" spans="1:6" s="15" customFormat="1" ht="38.25" hidden="1" x14ac:dyDescent="0.2">
      <c r="A96" s="63" t="s">
        <v>274</v>
      </c>
      <c r="B96" s="33" t="s">
        <v>275</v>
      </c>
      <c r="C96" s="62"/>
      <c r="D96" s="51"/>
      <c r="E96" s="51"/>
    </row>
    <row r="97" spans="1:5" s="15" customFormat="1" ht="38.25" hidden="1" x14ac:dyDescent="0.2">
      <c r="A97" s="63" t="s">
        <v>276</v>
      </c>
      <c r="B97" s="33" t="s">
        <v>353</v>
      </c>
      <c r="C97" s="62"/>
      <c r="D97" s="51"/>
      <c r="E97" s="51"/>
    </row>
    <row r="98" spans="1:5" s="15" customFormat="1" ht="25.5" x14ac:dyDescent="0.2">
      <c r="A98" s="63" t="s">
        <v>277</v>
      </c>
      <c r="B98" s="33" t="s">
        <v>278</v>
      </c>
      <c r="C98" s="62">
        <v>16759.5</v>
      </c>
      <c r="D98" s="51">
        <v>41815.4</v>
      </c>
      <c r="E98" s="51">
        <v>0</v>
      </c>
    </row>
    <row r="99" spans="1:5" s="15" customFormat="1" ht="63.75" hidden="1" x14ac:dyDescent="0.2">
      <c r="A99" s="63" t="s">
        <v>342</v>
      </c>
      <c r="B99" s="33" t="s">
        <v>355</v>
      </c>
      <c r="C99" s="62"/>
      <c r="D99" s="51"/>
      <c r="E99" s="51"/>
    </row>
    <row r="100" spans="1:5" s="15" customFormat="1" ht="51" x14ac:dyDescent="0.2">
      <c r="A100" s="63" t="s">
        <v>279</v>
      </c>
      <c r="B100" s="33" t="s">
        <v>280</v>
      </c>
      <c r="C100" s="62">
        <f>28242-28242</f>
        <v>0</v>
      </c>
      <c r="D100" s="62">
        <v>28242</v>
      </c>
      <c r="E100" s="51">
        <v>0</v>
      </c>
    </row>
    <row r="101" spans="1:5" s="15" customFormat="1" ht="25.5" hidden="1" customHeight="1" x14ac:dyDescent="0.2">
      <c r="A101" s="27" t="s">
        <v>281</v>
      </c>
      <c r="B101" s="33" t="s">
        <v>282</v>
      </c>
      <c r="C101" s="62"/>
      <c r="D101" s="51"/>
      <c r="E101" s="51"/>
    </row>
    <row r="102" spans="1:5" s="15" customFormat="1" ht="38.25" hidden="1" customHeight="1" x14ac:dyDescent="0.2">
      <c r="A102" s="27" t="s">
        <v>336</v>
      </c>
      <c r="B102" s="33" t="s">
        <v>337</v>
      </c>
      <c r="C102" s="62">
        <f>250-250</f>
        <v>0</v>
      </c>
      <c r="D102" s="51">
        <v>0</v>
      </c>
      <c r="E102" s="51">
        <v>0</v>
      </c>
    </row>
    <row r="103" spans="1:5" s="15" customFormat="1" ht="51" hidden="1" x14ac:dyDescent="0.2">
      <c r="A103" s="27" t="s">
        <v>283</v>
      </c>
      <c r="B103" s="33" t="s">
        <v>284</v>
      </c>
      <c r="C103" s="51">
        <f>145019.4-145019.4</f>
        <v>0</v>
      </c>
      <c r="D103" s="51">
        <f>315692.8-315692.8</f>
        <v>0</v>
      </c>
      <c r="E103" s="51">
        <f>1183652.7-1183652.7</f>
        <v>0</v>
      </c>
    </row>
    <row r="104" spans="1:5" s="15" customFormat="1" ht="25.5" x14ac:dyDescent="0.2">
      <c r="A104" s="27" t="s">
        <v>373</v>
      </c>
      <c r="B104" s="33" t="s">
        <v>374</v>
      </c>
      <c r="C104" s="51">
        <f>119723.3+5450.4+67520.5</f>
        <v>192694.2</v>
      </c>
      <c r="D104" s="51">
        <v>55866.5</v>
      </c>
      <c r="E104" s="51">
        <v>0</v>
      </c>
    </row>
    <row r="105" spans="1:5" s="15" customFormat="1" ht="38.25" x14ac:dyDescent="0.2">
      <c r="A105" s="27" t="s">
        <v>332</v>
      </c>
      <c r="B105" s="33" t="s">
        <v>333</v>
      </c>
      <c r="C105" s="62">
        <f>5652.8-156-86</f>
        <v>5410.8</v>
      </c>
      <c r="D105" s="62">
        <v>5738.6</v>
      </c>
      <c r="E105" s="62">
        <v>5842.3</v>
      </c>
    </row>
    <row r="106" spans="1:5" s="15" customFormat="1" ht="38.25" hidden="1" x14ac:dyDescent="0.2">
      <c r="A106" s="27" t="s">
        <v>285</v>
      </c>
      <c r="B106" s="33" t="s">
        <v>286</v>
      </c>
      <c r="C106" s="62"/>
      <c r="D106" s="51"/>
      <c r="E106" s="51"/>
    </row>
    <row r="107" spans="1:5" s="15" customFormat="1" ht="25.5" hidden="1" x14ac:dyDescent="0.2">
      <c r="A107" s="27" t="s">
        <v>287</v>
      </c>
      <c r="B107" s="33" t="s">
        <v>288</v>
      </c>
      <c r="C107" s="62"/>
      <c r="D107" s="51"/>
      <c r="E107" s="51"/>
    </row>
    <row r="108" spans="1:5" s="15" customFormat="1" ht="38.25" hidden="1" x14ac:dyDescent="0.2">
      <c r="A108" s="27" t="s">
        <v>289</v>
      </c>
      <c r="B108" s="33" t="s">
        <v>290</v>
      </c>
      <c r="C108" s="62"/>
      <c r="D108" s="51"/>
      <c r="E108" s="51"/>
    </row>
    <row r="109" spans="1:5" s="15" customFormat="1" ht="25.5" hidden="1" x14ac:dyDescent="0.2">
      <c r="A109" s="27" t="s">
        <v>291</v>
      </c>
      <c r="B109" s="33" t="s">
        <v>292</v>
      </c>
      <c r="C109" s="62"/>
      <c r="D109" s="51"/>
      <c r="E109" s="51"/>
    </row>
    <row r="110" spans="1:5" s="15" customFormat="1" ht="76.5" hidden="1" x14ac:dyDescent="0.2">
      <c r="A110" s="27" t="s">
        <v>293</v>
      </c>
      <c r="B110" s="33" t="s">
        <v>294</v>
      </c>
      <c r="C110" s="62"/>
      <c r="D110" s="51"/>
      <c r="E110" s="51"/>
    </row>
    <row r="111" spans="1:5" s="15" customFormat="1" ht="38.25" hidden="1" x14ac:dyDescent="0.2">
      <c r="A111" s="27" t="s">
        <v>295</v>
      </c>
      <c r="B111" s="33" t="s">
        <v>296</v>
      </c>
      <c r="C111" s="62"/>
      <c r="D111" s="51"/>
      <c r="E111" s="51"/>
    </row>
    <row r="112" spans="1:5" s="15" customFormat="1" ht="38.25" hidden="1" x14ac:dyDescent="0.2">
      <c r="A112" s="27" t="s">
        <v>345</v>
      </c>
      <c r="B112" s="33" t="s">
        <v>344</v>
      </c>
      <c r="C112" s="62"/>
      <c r="D112" s="51"/>
      <c r="E112" s="51"/>
    </row>
    <row r="113" spans="1:5" s="15" customFormat="1" ht="38.25" x14ac:dyDescent="0.2">
      <c r="A113" s="27" t="s">
        <v>297</v>
      </c>
      <c r="B113" s="33" t="s">
        <v>298</v>
      </c>
      <c r="C113" s="51">
        <f>100352.8-315.9-283</f>
        <v>99753.900000000009</v>
      </c>
      <c r="D113" s="51">
        <v>91896.2</v>
      </c>
      <c r="E113" s="51">
        <f>88112.1+0.1</f>
        <v>88112.200000000012</v>
      </c>
    </row>
    <row r="114" spans="1:5" s="15" customFormat="1" ht="38.25" x14ac:dyDescent="0.2">
      <c r="A114" s="27" t="s">
        <v>371</v>
      </c>
      <c r="B114" s="33" t="s">
        <v>372</v>
      </c>
      <c r="C114" s="51">
        <v>59999.9</v>
      </c>
      <c r="D114" s="51">
        <v>43700.6</v>
      </c>
      <c r="E114" s="51">
        <v>59182.400000000001</v>
      </c>
    </row>
    <row r="115" spans="1:5" s="15" customFormat="1" ht="38.25" x14ac:dyDescent="0.2">
      <c r="A115" s="27" t="s">
        <v>350</v>
      </c>
      <c r="B115" s="33" t="s">
        <v>351</v>
      </c>
      <c r="C115" s="51">
        <v>104167.8</v>
      </c>
      <c r="D115" s="51">
        <v>0</v>
      </c>
      <c r="E115" s="51">
        <v>0</v>
      </c>
    </row>
    <row r="116" spans="1:5" s="15" customFormat="1" ht="38.25" x14ac:dyDescent="0.2">
      <c r="A116" s="27" t="s">
        <v>299</v>
      </c>
      <c r="B116" s="33" t="s">
        <v>300</v>
      </c>
      <c r="C116" s="62">
        <v>616.4</v>
      </c>
      <c r="D116" s="62">
        <v>693</v>
      </c>
      <c r="E116" s="51">
        <v>669.7</v>
      </c>
    </row>
    <row r="117" spans="1:5" s="15" customFormat="1" ht="25.5" x14ac:dyDescent="0.2">
      <c r="A117" s="27" t="s">
        <v>301</v>
      </c>
      <c r="B117" s="33" t="s">
        <v>302</v>
      </c>
      <c r="C117" s="62">
        <f>25589.2+167.1</f>
        <v>25756.3</v>
      </c>
      <c r="D117" s="51">
        <v>0</v>
      </c>
      <c r="E117" s="51">
        <v>0</v>
      </c>
    </row>
    <row r="118" spans="1:5" s="15" customFormat="1" ht="25.5" hidden="1" x14ac:dyDescent="0.2">
      <c r="A118" s="27" t="s">
        <v>328</v>
      </c>
      <c r="B118" s="33" t="s">
        <v>329</v>
      </c>
      <c r="C118" s="62"/>
      <c r="D118" s="51"/>
      <c r="E118" s="51"/>
    </row>
    <row r="119" spans="1:5" s="15" customFormat="1" ht="25.5" hidden="1" customHeight="1" x14ac:dyDescent="0.2">
      <c r="A119" s="27" t="s">
        <v>330</v>
      </c>
      <c r="B119" s="33" t="s">
        <v>331</v>
      </c>
      <c r="C119" s="62"/>
      <c r="D119" s="62"/>
      <c r="E119" s="62"/>
    </row>
    <row r="120" spans="1:5" s="15" customFormat="1" x14ac:dyDescent="0.2">
      <c r="A120" s="27" t="s">
        <v>303</v>
      </c>
      <c r="B120" s="33" t="s">
        <v>304</v>
      </c>
      <c r="C120" s="62">
        <f>370.1+50.6</f>
        <v>420.70000000000005</v>
      </c>
      <c r="D120" s="51">
        <v>363.1</v>
      </c>
      <c r="E120" s="51">
        <v>357.3</v>
      </c>
    </row>
    <row r="121" spans="1:5" s="15" customFormat="1" ht="25.5" hidden="1" x14ac:dyDescent="0.2">
      <c r="A121" s="27" t="s">
        <v>305</v>
      </c>
      <c r="B121" s="33" t="s">
        <v>306</v>
      </c>
      <c r="C121" s="62"/>
      <c r="D121" s="51"/>
      <c r="E121" s="51"/>
    </row>
    <row r="122" spans="1:5" s="15" customFormat="1" ht="25.5" customHeight="1" x14ac:dyDescent="0.2">
      <c r="A122" s="27" t="s">
        <v>307</v>
      </c>
      <c r="B122" s="33" t="s">
        <v>308</v>
      </c>
      <c r="C122" s="62">
        <f>74747.5+208275.9</f>
        <v>283023.40000000002</v>
      </c>
      <c r="D122" s="51">
        <f>74747.5</f>
        <v>74747.5</v>
      </c>
      <c r="E122" s="51">
        <f>70471.7</f>
        <v>70471.7</v>
      </c>
    </row>
    <row r="123" spans="1:5" s="15" customFormat="1" ht="25.5" customHeight="1" x14ac:dyDescent="0.2">
      <c r="A123" s="27" t="s">
        <v>309</v>
      </c>
      <c r="B123" s="33" t="s">
        <v>310</v>
      </c>
      <c r="C123" s="62">
        <v>357600.3</v>
      </c>
      <c r="D123" s="51">
        <v>0</v>
      </c>
      <c r="E123" s="51">
        <v>0</v>
      </c>
    </row>
    <row r="124" spans="1:5" s="15" customFormat="1" ht="25.5" customHeight="1" x14ac:dyDescent="0.2">
      <c r="A124" s="27" t="s">
        <v>376</v>
      </c>
      <c r="B124" s="33" t="s">
        <v>375</v>
      </c>
      <c r="C124" s="62">
        <v>12000</v>
      </c>
      <c r="D124" s="51">
        <v>0</v>
      </c>
      <c r="E124" s="51">
        <v>0</v>
      </c>
    </row>
    <row r="125" spans="1:5" s="15" customFormat="1" x14ac:dyDescent="0.2">
      <c r="A125" s="27" t="s">
        <v>311</v>
      </c>
      <c r="B125" s="33" t="s">
        <v>312</v>
      </c>
      <c r="C125" s="62">
        <f>283247+208275.9+119723.3+59999.9+50.6-59999.9-119723.3-50.6-208275.9+200000+1342.8+114020.7+450000-514.4-4000+13200</f>
        <v>1057296.1000000001</v>
      </c>
      <c r="D125" s="62">
        <f>242350.5+43700.6-43700.6</f>
        <v>242350.49999999997</v>
      </c>
      <c r="E125" s="62">
        <f>257621.7+59182.4-59182.4</f>
        <v>257621.70000000004</v>
      </c>
    </row>
    <row r="126" spans="1:5" s="15" customFormat="1" ht="25.5" x14ac:dyDescent="0.2">
      <c r="A126" s="27" t="s">
        <v>313</v>
      </c>
      <c r="B126" s="33" t="s">
        <v>314</v>
      </c>
      <c r="C126" s="62">
        <f>1843777.1-159397+205.3-24482.9+1861.9-4868.3+16126-24074.6-3848+3+125073.3-14.4</f>
        <v>1770361.4000000001</v>
      </c>
      <c r="D126" s="51">
        <v>2050442.1</v>
      </c>
      <c r="E126" s="51">
        <v>2163432.5</v>
      </c>
    </row>
    <row r="127" spans="1:5" s="15" customFormat="1" ht="38.25" hidden="1" x14ac:dyDescent="0.2">
      <c r="A127" s="27" t="s">
        <v>315</v>
      </c>
      <c r="B127" s="33" t="s">
        <v>326</v>
      </c>
      <c r="C127" s="62"/>
      <c r="D127" s="62"/>
      <c r="E127" s="62"/>
    </row>
    <row r="128" spans="1:5" s="15" customFormat="1" ht="51" x14ac:dyDescent="0.2">
      <c r="A128" s="27" t="s">
        <v>316</v>
      </c>
      <c r="B128" s="33" t="s">
        <v>317</v>
      </c>
      <c r="C128" s="62">
        <f>1907-230</f>
        <v>1677</v>
      </c>
      <c r="D128" s="62">
        <v>1907</v>
      </c>
      <c r="E128" s="62">
        <v>1907</v>
      </c>
    </row>
    <row r="129" spans="1:5" s="15" customFormat="1" ht="38.25" x14ac:dyDescent="0.2">
      <c r="A129" s="27" t="s">
        <v>318</v>
      </c>
      <c r="B129" s="33" t="s">
        <v>356</v>
      </c>
      <c r="C129" s="51">
        <f>96408.6+33792.3+78225.5+23304.8+30264.6</f>
        <v>261995.80000000002</v>
      </c>
      <c r="D129" s="51">
        <f>98632.3+34354.4</f>
        <v>132986.70000000001</v>
      </c>
      <c r="E129" s="51">
        <f>94697.7+34938.7</f>
        <v>129636.4</v>
      </c>
    </row>
    <row r="130" spans="1:5" s="15" customFormat="1" ht="89.25" x14ac:dyDescent="0.2">
      <c r="A130" s="27" t="s">
        <v>363</v>
      </c>
      <c r="B130" s="33" t="s">
        <v>364</v>
      </c>
      <c r="C130" s="51">
        <f>1796.8-47-31</f>
        <v>1718.8</v>
      </c>
      <c r="D130" s="51">
        <v>1796.8</v>
      </c>
      <c r="E130" s="51">
        <v>1796.8</v>
      </c>
    </row>
    <row r="131" spans="1:5" s="15" customFormat="1" ht="63.75" x14ac:dyDescent="0.2">
      <c r="A131" s="27" t="s">
        <v>319</v>
      </c>
      <c r="B131" s="30" t="s">
        <v>352</v>
      </c>
      <c r="C131" s="62">
        <f>73998.6-992.9-569</f>
        <v>72436.700000000012</v>
      </c>
      <c r="D131" s="62">
        <v>76167</v>
      </c>
      <c r="E131" s="62">
        <v>76167</v>
      </c>
    </row>
    <row r="132" spans="1:5" s="15" customFormat="1" ht="25.5" hidden="1" x14ac:dyDescent="0.2">
      <c r="A132" s="27" t="s">
        <v>320</v>
      </c>
      <c r="B132" s="64" t="s">
        <v>354</v>
      </c>
      <c r="C132" s="62"/>
      <c r="D132" s="51"/>
      <c r="E132" s="51"/>
    </row>
    <row r="133" spans="1:5" s="15" customFormat="1" ht="25.5" hidden="1" x14ac:dyDescent="0.2">
      <c r="A133" s="27" t="s">
        <v>321</v>
      </c>
      <c r="B133" s="64" t="s">
        <v>322</v>
      </c>
      <c r="C133" s="62"/>
      <c r="D133" s="51"/>
      <c r="E133" s="51"/>
    </row>
    <row r="134" spans="1:5" s="15" customFormat="1" ht="38.25" hidden="1" x14ac:dyDescent="0.2">
      <c r="A134" s="27" t="s">
        <v>334</v>
      </c>
      <c r="B134" s="64" t="s">
        <v>335</v>
      </c>
      <c r="C134" s="62"/>
      <c r="D134" s="51"/>
      <c r="E134" s="51"/>
    </row>
    <row r="135" spans="1:5" s="15" customFormat="1" x14ac:dyDescent="0.2">
      <c r="A135" s="27" t="s">
        <v>323</v>
      </c>
      <c r="B135" s="33" t="s">
        <v>324</v>
      </c>
      <c r="C135" s="62">
        <f>5275.2+350-32.2</f>
        <v>5593</v>
      </c>
      <c r="D135" s="51">
        <f>21336-16060.8</f>
        <v>5275.2000000000007</v>
      </c>
      <c r="E135" s="51">
        <f>21336-16060.8</f>
        <v>5275.2000000000007</v>
      </c>
    </row>
    <row r="136" spans="1:5" s="15" customFormat="1" ht="25.5" hidden="1" x14ac:dyDescent="0.2">
      <c r="A136" s="27" t="s">
        <v>338</v>
      </c>
      <c r="B136" s="33" t="s">
        <v>339</v>
      </c>
      <c r="C136" s="62"/>
      <c r="D136" s="51"/>
      <c r="E136" s="51"/>
    </row>
    <row r="137" spans="1:5" ht="15.75" x14ac:dyDescent="0.25">
      <c r="A137" s="65"/>
      <c r="B137" s="66" t="s">
        <v>4</v>
      </c>
      <c r="C137" s="50">
        <f>C21+C92</f>
        <v>7545757.2999999998</v>
      </c>
      <c r="D137" s="50">
        <f>D21+D92</f>
        <v>5905475.0999999996</v>
      </c>
      <c r="E137" s="50">
        <f>E21+E92</f>
        <v>6129282.9000000004</v>
      </c>
    </row>
    <row r="139" spans="1:5" x14ac:dyDescent="0.2">
      <c r="B139" s="4"/>
      <c r="D139" s="1"/>
    </row>
    <row r="141" spans="1:5" s="53" customFormat="1" x14ac:dyDescent="0.2">
      <c r="A141" s="52"/>
      <c r="C141" s="54"/>
      <c r="D141" s="54"/>
      <c r="E141" s="54"/>
    </row>
    <row r="143" spans="1:5" ht="12" customHeight="1" x14ac:dyDescent="0.2"/>
    <row r="147" spans="1:4" x14ac:dyDescent="0.2">
      <c r="A147" s="2"/>
      <c r="D147" s="9"/>
    </row>
    <row r="150" spans="1:4" x14ac:dyDescent="0.2">
      <c r="D150" s="9"/>
    </row>
    <row r="159" spans="1:4" x14ac:dyDescent="0.2">
      <c r="D159" s="9"/>
    </row>
    <row r="170" spans="4:4" x14ac:dyDescent="0.2">
      <c r="D170" s="9"/>
    </row>
  </sheetData>
  <mergeCells count="8">
    <mergeCell ref="D18:D20"/>
    <mergeCell ref="E18:E20"/>
    <mergeCell ref="A15:E15"/>
    <mergeCell ref="A16:E16"/>
    <mergeCell ref="D13:E13"/>
    <mergeCell ref="A18:A20"/>
    <mergeCell ref="B18:B20"/>
    <mergeCell ref="C18:C20"/>
  </mergeCells>
  <phoneticPr fontId="2" type="noConversion"/>
  <pageMargins left="0.27559055118110237" right="0.15748031496062992" top="0.15748031496062992" bottom="0.15748031496062992" header="0.15748031496062992" footer="0.15748031496062992"/>
  <pageSetup paperSize="9" scale="7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Делала для В.Н.</vt:lpstr>
      <vt:lpstr>Ожидаемый прогноз на 01.06.2020</vt:lpstr>
      <vt:lpstr>2025-2027</vt:lpstr>
      <vt:lpstr>'2025-2027'!Заголовки_для_печати</vt:lpstr>
      <vt:lpstr>'Делала для В.Н.'!Заголовки_для_печати</vt:lpstr>
      <vt:lpstr>'Ожидаемый прогноз на 01.06.2020'!Заголовки_для_печати</vt:lpstr>
      <vt:lpstr>'2025-2027'!Область_печати</vt:lpstr>
      <vt:lpstr>'Делала для В.Н.'!Область_печати</vt:lpstr>
      <vt:lpstr>'Ожидаемый прогноз на 01.06.2020'!Область_печати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FinDep</dc:creator>
  <cp:lastModifiedBy>Светецкая О.В.</cp:lastModifiedBy>
  <cp:lastPrinted>2025-09-11T08:43:03Z</cp:lastPrinted>
  <dcterms:created xsi:type="dcterms:W3CDTF">2008-07-31T06:24:29Z</dcterms:created>
  <dcterms:modified xsi:type="dcterms:W3CDTF">2025-12-11T06:17:09Z</dcterms:modified>
</cp:coreProperties>
</file>